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L:\KloudováV\24900_078_Rekonstrukce_mostu_Nymburk_ZŘ\Žádosti o vysvětlení\Vysvětlení č. 1\"/>
    </mc:Choice>
  </mc:AlternateContent>
  <xr:revisionPtr revIDLastSave="0" documentId="8_{EE3A13FE-37C8-413D-9E60-4FD93532884E}" xr6:coauthVersionLast="47" xr6:coauthVersionMax="47" xr10:uidLastSave="{00000000-0000-0000-0000-000000000000}"/>
  <bookViews>
    <workbookView xWindow="-120" yWindow="-120" windowWidth="29040" windowHeight="17520" activeTab="3" xr2:uid="{00000000-000D-0000-FFFF-FFFF00000000}"/>
  </bookViews>
  <sheets>
    <sheet name="Krycí list" sheetId="4" r:id="rId1"/>
    <sheet name="Pokyny pro vypl. " sheetId="5" r:id="rId2"/>
    <sheet name="Rekapitulace stavby" sheetId="1" r:id="rId3"/>
    <sheet name="SO 01 - Stavební a konstr..." sheetId="2" r:id="rId4"/>
    <sheet name="OST - Ostatní a vedlejší ..." sheetId="3" r:id="rId5"/>
  </sheets>
  <definedNames>
    <definedName name="_xlnm._FilterDatabase" localSheetId="4" hidden="1">'OST - Ostatní a vedlejší ...'!$C$119:$K$154</definedName>
    <definedName name="_xlnm._FilterDatabase" localSheetId="3" hidden="1">'SO 01 - Stavební a konstr...'!$C$154:$K$525</definedName>
    <definedName name="_xlnm.Print_Titles" localSheetId="4">'OST - Ostatní a vedlejší ...'!$119:$119</definedName>
    <definedName name="_xlnm.Print_Titles" localSheetId="2">'Rekapitulace stavby'!$92:$92</definedName>
    <definedName name="_xlnm.Print_Titles" localSheetId="3">'SO 01 - Stavební a konstr...'!$154:$154</definedName>
    <definedName name="_xlnm.Print_Area" localSheetId="0">'Krycí list'!$A$1:$N$63</definedName>
    <definedName name="_xlnm.Print_Area" localSheetId="4">'OST - Ostatní a vedlejší ...'!$C$4:$J$76,'OST - Ostatní a vedlejší ...'!$C$82:$J$101,'OST - Ostatní a vedlejší ...'!$C$107:$K$154</definedName>
    <definedName name="_xlnm.Print_Area" localSheetId="2">'Rekapitulace stavby'!$D$4:$AO$76,'Rekapitulace stavby'!$C$82:$AQ$97</definedName>
    <definedName name="_xlnm.Print_Area" localSheetId="3">'SO 01 - Stavební a konstr...'!$C$4:$J$76,'SO 01 - Stavební a konstr...'!$C$82:$J$136,'SO 01 - Stavební a konstr...'!$C$142:$K$525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9" i="3" l="1"/>
  <c r="P127" i="3"/>
  <c r="J37" i="3"/>
  <c r="J36" i="3"/>
  <c r="AY96" i="1"/>
  <c r="J35" i="3"/>
  <c r="AX96" i="1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89" i="3"/>
  <c r="E7" i="3"/>
  <c r="E110" i="3"/>
  <c r="AY95" i="1"/>
  <c r="J37" i="2"/>
  <c r="J36" i="2"/>
  <c r="J35" i="2"/>
  <c r="AX95" i="1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T506" i="2"/>
  <c r="R507" i="2"/>
  <c r="R506" i="2"/>
  <c r="P507" i="2"/>
  <c r="P506" i="2"/>
  <c r="BI505" i="2"/>
  <c r="BH505" i="2"/>
  <c r="BG505" i="2"/>
  <c r="BF505" i="2"/>
  <c r="T505" i="2"/>
  <c r="T504" i="2"/>
  <c r="R505" i="2"/>
  <c r="R504" i="2"/>
  <c r="P505" i="2"/>
  <c r="P504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T446" i="2"/>
  <c r="R447" i="2"/>
  <c r="R446" i="2"/>
  <c r="P447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1" i="2"/>
  <c r="BH431" i="2"/>
  <c r="BG431" i="2"/>
  <c r="BF431" i="2"/>
  <c r="T431" i="2"/>
  <c r="R431" i="2"/>
  <c r="P431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T416" i="2"/>
  <c r="R417" i="2"/>
  <c r="R416" i="2"/>
  <c r="P417" i="2"/>
  <c r="P416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T335" i="2"/>
  <c r="R336" i="2"/>
  <c r="R335" i="2"/>
  <c r="P336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T302" i="2"/>
  <c r="R303" i="2"/>
  <c r="R302" i="2"/>
  <c r="P303" i="2"/>
  <c r="P302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T267" i="2"/>
  <c r="R268" i="2"/>
  <c r="R267" i="2"/>
  <c r="P268" i="2"/>
  <c r="P267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T238" i="2"/>
  <c r="R239" i="2"/>
  <c r="R238" i="2"/>
  <c r="P239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T214" i="2"/>
  <c r="R215" i="2"/>
  <c r="R214" i="2"/>
  <c r="P215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J152" i="2"/>
  <c r="J151" i="2"/>
  <c r="F151" i="2"/>
  <c r="F149" i="2"/>
  <c r="E147" i="2"/>
  <c r="J92" i="2"/>
  <c r="J91" i="2"/>
  <c r="F91" i="2"/>
  <c r="F89" i="2"/>
  <c r="E87" i="2"/>
  <c r="J18" i="2"/>
  <c r="E18" i="2"/>
  <c r="F152" i="2"/>
  <c r="J17" i="2"/>
  <c r="J12" i="2"/>
  <c r="J89" i="2"/>
  <c r="E7" i="2"/>
  <c r="E145" i="2"/>
  <c r="L90" i="1"/>
  <c r="AM90" i="1"/>
  <c r="AM89" i="1"/>
  <c r="L89" i="1"/>
  <c r="AM87" i="1"/>
  <c r="L87" i="1"/>
  <c r="L85" i="1"/>
  <c r="L84" i="1"/>
  <c r="BK436" i="2"/>
  <c r="BK322" i="2"/>
  <c r="BK297" i="2"/>
  <c r="J258" i="2"/>
  <c r="BK166" i="2"/>
  <c r="J364" i="2"/>
  <c r="BK262" i="2"/>
  <c r="J187" i="2"/>
  <c r="BK431" i="2"/>
  <c r="BK176" i="2"/>
  <c r="J460" i="2"/>
  <c r="BK368" i="2"/>
  <c r="BK318" i="2"/>
  <c r="J493" i="2"/>
  <c r="J417" i="2"/>
  <c r="J378" i="2"/>
  <c r="J268" i="2"/>
  <c r="BK505" i="2"/>
  <c r="BK473" i="2"/>
  <c r="J345" i="2"/>
  <c r="J251" i="2"/>
  <c r="BK229" i="2"/>
  <c r="J464" i="2"/>
  <c r="BK161" i="2"/>
  <c r="J480" i="2"/>
  <c r="J374" i="2"/>
  <c r="BK215" i="2"/>
  <c r="AS94" i="1"/>
  <c r="BK258" i="2"/>
  <c r="BK211" i="2"/>
  <c r="J182" i="2"/>
  <c r="J515" i="2"/>
  <c r="J497" i="2"/>
  <c r="BK512" i="2"/>
  <c r="J260" i="2"/>
  <c r="J359" i="2"/>
  <c r="J520" i="2"/>
  <c r="J473" i="2"/>
  <c r="J372" i="2"/>
  <c r="BK364" i="2"/>
  <c r="J150" i="3"/>
  <c r="J140" i="3"/>
  <c r="J146" i="3"/>
  <c r="J130" i="3"/>
  <c r="BK391" i="2"/>
  <c r="BK466" i="2"/>
  <c r="J326" i="2"/>
  <c r="BK168" i="2"/>
  <c r="J368" i="2"/>
  <c r="BK376" i="2"/>
  <c r="BK271" i="2"/>
  <c r="J292" i="2"/>
  <c r="J519" i="2"/>
  <c r="BK458" i="2"/>
  <c r="BK403" i="2"/>
  <c r="J350" i="2"/>
  <c r="BK180" i="2"/>
  <c r="BK224" i="2"/>
  <c r="BK445" i="2"/>
  <c r="BK268" i="2"/>
  <c r="BK398" i="2"/>
  <c r="J315" i="2"/>
  <c r="J468" i="2"/>
  <c r="BK348" i="2"/>
  <c r="BK190" i="2"/>
  <c r="J396" i="2"/>
  <c r="BK164" i="2"/>
  <c r="J338" i="2"/>
  <c r="BK488" i="2"/>
  <c r="BK340" i="2"/>
  <c r="BK231" i="2"/>
  <c r="BK491" i="2"/>
  <c r="BK312" i="2"/>
  <c r="BK218" i="2"/>
  <c r="BK350" i="2"/>
  <c r="BK407" i="2"/>
  <c r="J180" i="2"/>
  <c r="J447" i="2"/>
  <c r="J340" i="2"/>
  <c r="J202" i="2"/>
  <c r="J523" i="2"/>
  <c r="J505" i="2"/>
  <c r="BK413" i="2"/>
  <c r="J330" i="2"/>
  <c r="J166" i="2"/>
  <c r="BK227" i="2"/>
  <c r="BK154" i="3"/>
  <c r="J144" i="3"/>
  <c r="J132" i="3"/>
  <c r="J453" i="2"/>
  <c r="BK324" i="2"/>
  <c r="J262" i="2"/>
  <c r="BK202" i="2"/>
  <c r="BK394" i="2"/>
  <c r="J336" i="2"/>
  <c r="J215" i="2"/>
  <c r="J449" i="2"/>
  <c r="J198" i="2"/>
  <c r="BK476" i="2"/>
  <c r="J346" i="2"/>
  <c r="J285" i="2"/>
  <c r="J398" i="2"/>
  <c r="BK308" i="2"/>
  <c r="BK198" i="2"/>
  <c r="BK482" i="2"/>
  <c r="BK249" i="2"/>
  <c r="BK372" i="2"/>
  <c r="J482" i="2"/>
  <c r="J370" i="2"/>
  <c r="BK208" i="2"/>
  <c r="J476" i="2"/>
  <c r="J415" i="2"/>
  <c r="J357" i="2"/>
  <c r="J243" i="2"/>
  <c r="J525" i="2"/>
  <c r="BK525" i="2"/>
  <c r="BK519" i="2"/>
  <c r="BK507" i="2"/>
  <c r="BK405" i="2"/>
  <c r="BK380" i="2"/>
  <c r="J344" i="2"/>
  <c r="J227" i="2"/>
  <c r="BK332" i="2"/>
  <c r="J148" i="3"/>
  <c r="J152" i="3"/>
  <c r="BK455" i="2"/>
  <c r="J385" i="2"/>
  <c r="BK310" i="2"/>
  <c r="BK251" i="2"/>
  <c r="BK444" i="2"/>
  <c r="BK357" i="2"/>
  <c r="BK255" i="2"/>
  <c r="BK453" i="2"/>
  <c r="J380" i="2"/>
  <c r="J190" i="2"/>
  <c r="BK400" i="2"/>
  <c r="BK326" i="2"/>
  <c r="J245" i="2"/>
  <c r="BK478" i="2"/>
  <c r="J376" i="2"/>
  <c r="BK285" i="2"/>
  <c r="BK510" i="2"/>
  <c r="BK484" i="2"/>
  <c r="BK366" i="2"/>
  <c r="BK292" i="2"/>
  <c r="J231" i="2"/>
  <c r="J161" i="2"/>
  <c r="J178" i="2"/>
  <c r="J439" i="2"/>
  <c r="J455" i="2"/>
  <c r="J312" i="2"/>
  <c r="BK178" i="2"/>
  <c r="BK426" i="2"/>
  <c r="J389" i="2"/>
  <c r="J332" i="2"/>
  <c r="BK239" i="2"/>
  <c r="BK187" i="2"/>
  <c r="BK520" i="2"/>
  <c r="J499" i="2"/>
  <c r="J478" i="2"/>
  <c r="J409" i="2"/>
  <c r="J383" i="2"/>
  <c r="BK242" i="2"/>
  <c r="BK336" i="2"/>
  <c r="BK182" i="2"/>
  <c r="BK130" i="3"/>
  <c r="BK142" i="3"/>
  <c r="BK140" i="3"/>
  <c r="BK136" i="3"/>
  <c r="J123" i="3"/>
  <c r="J208" i="2"/>
  <c r="J436" i="2"/>
  <c r="J196" i="2"/>
  <c r="BK325" i="2"/>
  <c r="BK278" i="2"/>
  <c r="BK389" i="2"/>
  <c r="BK387" i="2"/>
  <c r="J296" i="2"/>
  <c r="J512" i="2"/>
  <c r="BK493" i="2"/>
  <c r="J413" i="2"/>
  <c r="J308" i="2"/>
  <c r="BK236" i="2"/>
  <c r="J172" i="2"/>
  <c r="J324" i="2"/>
  <c r="BK447" i="2"/>
  <c r="BK468" i="2"/>
  <c r="BK378" i="2"/>
  <c r="J218" i="2"/>
  <c r="BK170" i="2"/>
  <c r="J410" i="2"/>
  <c r="J366" i="2"/>
  <c r="J242" i="2"/>
  <c r="BK184" i="2"/>
  <c r="J184" i="2"/>
  <c r="J348" i="2"/>
  <c r="BK260" i="2"/>
  <c r="BK245" i="2"/>
  <c r="BK361" i="2"/>
  <c r="J224" i="2"/>
  <c r="J471" i="2"/>
  <c r="BK253" i="2"/>
  <c r="BK451" i="2"/>
  <c r="BK441" i="2"/>
  <c r="J320" i="2"/>
  <c r="BK495" i="2"/>
  <c r="J421" i="2"/>
  <c r="BK383" i="2"/>
  <c r="J306" i="2"/>
  <c r="BK200" i="2"/>
  <c r="J486" i="2"/>
  <c r="BK417" i="2"/>
  <c r="J297" i="2"/>
  <c r="J239" i="2"/>
  <c r="BK174" i="2"/>
  <c r="BK396" i="2"/>
  <c r="J466" i="2"/>
  <c r="J462" i="2"/>
  <c r="BK320" i="2"/>
  <c r="BK172" i="2"/>
  <c r="BK464" i="2"/>
  <c r="J405" i="2"/>
  <c r="J303" i="2"/>
  <c r="J236" i="2"/>
  <c r="BK410" i="2"/>
  <c r="BK523" i="2"/>
  <c r="BK515" i="2"/>
  <c r="J484" i="2"/>
  <c r="BK471" i="2"/>
  <c r="BK385" i="2"/>
  <c r="J361" i="2"/>
  <c r="BK234" i="2"/>
  <c r="J174" i="2"/>
  <c r="J255" i="2"/>
  <c r="J151" i="3"/>
  <c r="J124" i="3"/>
  <c r="J136" i="3"/>
  <c r="J154" i="3"/>
  <c r="BK153" i="3"/>
  <c r="J134" i="3"/>
  <c r="BK146" i="3"/>
  <c r="J125" i="3"/>
  <c r="J253" i="2"/>
  <c r="J431" i="2"/>
  <c r="BK353" i="2"/>
  <c r="BK194" i="2"/>
  <c r="J444" i="2"/>
  <c r="BK303" i="2"/>
  <c r="J491" i="2"/>
  <c r="BK374" i="2"/>
  <c r="BK316" i="2"/>
  <c r="J211" i="2"/>
  <c r="J458" i="2"/>
  <c r="J403" i="2"/>
  <c r="BK338" i="2"/>
  <c r="J249" i="2"/>
  <c r="BK499" i="2"/>
  <c r="BK439" i="2"/>
  <c r="BK328" i="2"/>
  <c r="J271" i="2"/>
  <c r="J176" i="2"/>
  <c r="J322" i="2"/>
  <c r="BK158" i="2"/>
  <c r="J488" i="2"/>
  <c r="BK421" i="2"/>
  <c r="BK222" i="2"/>
  <c r="J164" i="2"/>
  <c r="BK449" i="2"/>
  <c r="BK409" i="2"/>
  <c r="J353" i="2"/>
  <c r="BK265" i="2"/>
  <c r="J222" i="2"/>
  <c r="J391" i="2"/>
  <c r="J521" i="2"/>
  <c r="J510" i="2"/>
  <c r="J495" i="2"/>
  <c r="J400" i="2"/>
  <c r="BK359" i="2"/>
  <c r="J229" i="2"/>
  <c r="J411" i="2"/>
  <c r="J316" i="2"/>
  <c r="J153" i="3"/>
  <c r="BK132" i="3"/>
  <c r="J142" i="3"/>
  <c r="BK148" i="3"/>
  <c r="BK152" i="3"/>
  <c r="J128" i="3"/>
  <c r="BK125" i="3"/>
  <c r="J426" i="2"/>
  <c r="BK296" i="2"/>
  <c r="BK460" i="2"/>
  <c r="J265" i="2"/>
  <c r="J170" i="2"/>
  <c r="J394" i="2"/>
  <c r="J451" i="2"/>
  <c r="BK306" i="2"/>
  <c r="BK415" i="2"/>
  <c r="J278" i="2"/>
  <c r="BK497" i="2"/>
  <c r="J325" i="2"/>
  <c r="BK196" i="2"/>
  <c r="J168" i="2"/>
  <c r="J387" i="2"/>
  <c r="BK205" i="2"/>
  <c r="J441" i="2"/>
  <c r="BK345" i="2"/>
  <c r="J234" i="2"/>
  <c r="BK521" i="2"/>
  <c r="BK486" i="2"/>
  <c r="J407" i="2"/>
  <c r="BK346" i="2"/>
  <c r="BK370" i="2"/>
  <c r="J194" i="2"/>
  <c r="BK128" i="3"/>
  <c r="J507" i="2"/>
  <c r="BK315" i="2"/>
  <c r="J205" i="2"/>
  <c r="J200" i="2"/>
  <c r="BK411" i="2"/>
  <c r="BK330" i="2"/>
  <c r="BK462" i="2"/>
  <c r="J310" i="2"/>
  <c r="BK344" i="2"/>
  <c r="BK134" i="3"/>
  <c r="BK124" i="3"/>
  <c r="BK151" i="3"/>
  <c r="BK150" i="3"/>
  <c r="J445" i="2"/>
  <c r="J328" i="2"/>
  <c r="J318" i="2"/>
  <c r="BK243" i="2"/>
  <c r="BK480" i="2"/>
  <c r="J158" i="2"/>
  <c r="J138" i="3"/>
  <c r="BK123" i="3"/>
  <c r="BK138" i="3"/>
  <c r="BK144" i="3"/>
  <c r="F34" i="3"/>
  <c r="R163" i="2" l="1"/>
  <c r="BK204" i="2"/>
  <c r="J204" i="2"/>
  <c r="J101" i="2"/>
  <c r="BK233" i="2"/>
  <c r="J233" i="2"/>
  <c r="J104" i="2"/>
  <c r="T248" i="2"/>
  <c r="P314" i="2"/>
  <c r="P323" i="2"/>
  <c r="BK363" i="2"/>
  <c r="J363" i="2"/>
  <c r="J117" i="2"/>
  <c r="P373" i="2"/>
  <c r="R393" i="2"/>
  <c r="P438" i="2"/>
  <c r="BK448" i="2"/>
  <c r="J448" i="2"/>
  <c r="J127" i="2"/>
  <c r="BK470" i="2"/>
  <c r="J470" i="2"/>
  <c r="J129" i="2"/>
  <c r="T470" i="2"/>
  <c r="BK518" i="2"/>
  <c r="J518" i="2" s="1"/>
  <c r="J135" i="2" s="1"/>
  <c r="BK193" i="2"/>
  <c r="J193" i="2"/>
  <c r="J100" i="2"/>
  <c r="R248" i="2"/>
  <c r="P337" i="2"/>
  <c r="P402" i="2"/>
  <c r="R193" i="2"/>
  <c r="R233" i="2"/>
  <c r="BK241" i="2"/>
  <c r="J241" i="2"/>
  <c r="J106" i="2"/>
  <c r="R241" i="2"/>
  <c r="R314" i="2"/>
  <c r="P363" i="2"/>
  <c r="T373" i="2"/>
  <c r="P393" i="2"/>
  <c r="P420" i="2"/>
  <c r="T438" i="2"/>
  <c r="BK457" i="2"/>
  <c r="J457" i="2"/>
  <c r="J128" i="2" s="1"/>
  <c r="R475" i="2"/>
  <c r="P518" i="2"/>
  <c r="T163" i="2"/>
  <c r="P204" i="2"/>
  <c r="P233" i="2"/>
  <c r="P248" i="2"/>
  <c r="BK305" i="2"/>
  <c r="J305" i="2"/>
  <c r="J111" i="2"/>
  <c r="BK323" i="2"/>
  <c r="J323" i="2" s="1"/>
  <c r="J113" i="2" s="1"/>
  <c r="P356" i="2"/>
  <c r="BK373" i="2"/>
  <c r="J373" i="2"/>
  <c r="J118" i="2" s="1"/>
  <c r="BK393" i="2"/>
  <c r="J393" i="2" s="1"/>
  <c r="J120" i="2" s="1"/>
  <c r="R420" i="2"/>
  <c r="P448" i="2"/>
  <c r="P470" i="2"/>
  <c r="BK490" i="2"/>
  <c r="J490" i="2"/>
  <c r="J131" i="2"/>
  <c r="T518" i="2"/>
  <c r="T270" i="2"/>
  <c r="T323" i="2"/>
  <c r="BK356" i="2"/>
  <c r="J356" i="2"/>
  <c r="J116" i="2"/>
  <c r="BK382" i="2"/>
  <c r="J382" i="2"/>
  <c r="J119" i="2" s="1"/>
  <c r="R402" i="2"/>
  <c r="T420" i="2"/>
  <c r="T443" i="2"/>
  <c r="T457" i="2"/>
  <c r="T475" i="2"/>
  <c r="R509" i="2"/>
  <c r="BK163" i="2"/>
  <c r="J163" i="2" s="1"/>
  <c r="J99" i="2" s="1"/>
  <c r="BK217" i="2"/>
  <c r="J217" i="2" s="1"/>
  <c r="J103" i="2" s="1"/>
  <c r="P270" i="2"/>
  <c r="R305" i="2"/>
  <c r="BK337" i="2"/>
  <c r="J337" i="2" s="1"/>
  <c r="J115" i="2" s="1"/>
  <c r="R363" i="2"/>
  <c r="R373" i="2"/>
  <c r="T393" i="2"/>
  <c r="BK420" i="2"/>
  <c r="J420" i="2"/>
  <c r="J123" i="2"/>
  <c r="R443" i="2"/>
  <c r="P457" i="2"/>
  <c r="P475" i="2"/>
  <c r="BK509" i="2"/>
  <c r="J509" i="2" s="1"/>
  <c r="J134" i="2" s="1"/>
  <c r="R518" i="2"/>
  <c r="R157" i="2"/>
  <c r="T193" i="2"/>
  <c r="T233" i="2"/>
  <c r="R270" i="2"/>
  <c r="T305" i="2"/>
  <c r="R323" i="2"/>
  <c r="T356" i="2"/>
  <c r="P382" i="2"/>
  <c r="T402" i="2"/>
  <c r="BK438" i="2"/>
  <c r="J438" i="2"/>
  <c r="J124" i="2"/>
  <c r="R448" i="2"/>
  <c r="R470" i="2"/>
  <c r="P490" i="2"/>
  <c r="T509" i="2"/>
  <c r="P122" i="3"/>
  <c r="R122" i="3"/>
  <c r="T122" i="3"/>
  <c r="T204" i="2"/>
  <c r="BK157" i="2"/>
  <c r="J157" i="2"/>
  <c r="J98" i="2"/>
  <c r="P193" i="2"/>
  <c r="R217" i="2"/>
  <c r="BK270" i="2"/>
  <c r="J270" i="2"/>
  <c r="J109" i="2"/>
  <c r="P305" i="2"/>
  <c r="T314" i="2"/>
  <c r="R356" i="2"/>
  <c r="T363" i="2"/>
  <c r="BK402" i="2"/>
  <c r="J402" i="2" s="1"/>
  <c r="J121" i="2" s="1"/>
  <c r="R438" i="2"/>
  <c r="T448" i="2"/>
  <c r="R490" i="2"/>
  <c r="BK139" i="3"/>
  <c r="J139" i="3"/>
  <c r="J100" i="3"/>
  <c r="P157" i="2"/>
  <c r="R204" i="2"/>
  <c r="BK248" i="2"/>
  <c r="J248" i="2" s="1"/>
  <c r="J107" i="2" s="1"/>
  <c r="BK314" i="2"/>
  <c r="J314" i="2"/>
  <c r="J112" i="2"/>
  <c r="R337" i="2"/>
  <c r="R382" i="2"/>
  <c r="P443" i="2"/>
  <c r="R457" i="2"/>
  <c r="T490" i="2"/>
  <c r="P509" i="2"/>
  <c r="R127" i="3"/>
  <c r="P217" i="2"/>
  <c r="T241" i="2"/>
  <c r="T337" i="2"/>
  <c r="T382" i="2"/>
  <c r="BK443" i="2"/>
  <c r="J443" i="2" s="1"/>
  <c r="J125" i="2" s="1"/>
  <c r="BK475" i="2"/>
  <c r="J475" i="2"/>
  <c r="J130" i="2" s="1"/>
  <c r="P139" i="3"/>
  <c r="T139" i="3"/>
  <c r="T157" i="2"/>
  <c r="BK122" i="3"/>
  <c r="BK127" i="3"/>
  <c r="J127" i="3"/>
  <c r="J99" i="3"/>
  <c r="P163" i="2"/>
  <c r="T217" i="2"/>
  <c r="P241" i="2"/>
  <c r="T127" i="3"/>
  <c r="BK416" i="2"/>
  <c r="J416" i="2"/>
  <c r="J122" i="2"/>
  <c r="BK214" i="2"/>
  <c r="J214" i="2" s="1"/>
  <c r="J102" i="2" s="1"/>
  <c r="BK267" i="2"/>
  <c r="J267" i="2"/>
  <c r="J108" i="2"/>
  <c r="BK302" i="2"/>
  <c r="J302" i="2"/>
  <c r="J110" i="2"/>
  <c r="BK446" i="2"/>
  <c r="J446" i="2"/>
  <c r="J126" i="2"/>
  <c r="BK504" i="2"/>
  <c r="J504" i="2" s="1"/>
  <c r="J132" i="2" s="1"/>
  <c r="BK506" i="2"/>
  <c r="J506" i="2"/>
  <c r="J133" i="2" s="1"/>
  <c r="BK238" i="2"/>
  <c r="J238" i="2" s="1"/>
  <c r="J105" i="2" s="1"/>
  <c r="BK335" i="2"/>
  <c r="J335" i="2"/>
  <c r="J114" i="2"/>
  <c r="E85" i="3"/>
  <c r="J114" i="3"/>
  <c r="BE152" i="3"/>
  <c r="BE148" i="3"/>
  <c r="BE138" i="3"/>
  <c r="BE151" i="3"/>
  <c r="BE123" i="3"/>
  <c r="BE136" i="3"/>
  <c r="BE142" i="3"/>
  <c r="BE124" i="3"/>
  <c r="BE153" i="3"/>
  <c r="BE154" i="3"/>
  <c r="BE134" i="3"/>
  <c r="BE150" i="3"/>
  <c r="BE125" i="3"/>
  <c r="BE128" i="3"/>
  <c r="BE130" i="3"/>
  <c r="BE132" i="3"/>
  <c r="BE146" i="3"/>
  <c r="BA96" i="1"/>
  <c r="F92" i="3"/>
  <c r="BE140" i="3"/>
  <c r="BE144" i="3"/>
  <c r="BE184" i="2"/>
  <c r="BE196" i="2"/>
  <c r="BE258" i="2"/>
  <c r="BE322" i="2"/>
  <c r="BE350" i="2"/>
  <c r="BE378" i="2"/>
  <c r="BE449" i="2"/>
  <c r="BE453" i="2"/>
  <c r="F92" i="2"/>
  <c r="J149" i="2"/>
  <c r="BE303" i="2"/>
  <c r="BE315" i="2"/>
  <c r="BE324" i="2"/>
  <c r="BE338" i="2"/>
  <c r="BE353" i="2"/>
  <c r="BE357" i="2"/>
  <c r="BE364" i="2"/>
  <c r="BE431" i="2"/>
  <c r="BE491" i="2"/>
  <c r="BE512" i="2"/>
  <c r="BE515" i="2"/>
  <c r="BE519" i="2"/>
  <c r="BE520" i="2"/>
  <c r="BE521" i="2"/>
  <c r="BE523" i="2"/>
  <c r="BE158" i="2"/>
  <c r="BE176" i="2"/>
  <c r="BE190" i="2"/>
  <c r="BE251" i="2"/>
  <c r="BE296" i="2"/>
  <c r="BE310" i="2"/>
  <c r="BE318" i="2"/>
  <c r="BE326" i="2"/>
  <c r="BE332" i="2"/>
  <c r="BE398" i="2"/>
  <c r="BE411" i="2"/>
  <c r="BE178" i="2"/>
  <c r="BE205" i="2"/>
  <c r="BE239" i="2"/>
  <c r="BE255" i="2"/>
  <c r="BE262" i="2"/>
  <c r="BE330" i="2"/>
  <c r="BE344" i="2"/>
  <c r="BE359" i="2"/>
  <c r="BE376" i="2"/>
  <c r="BE385" i="2"/>
  <c r="BE444" i="2"/>
  <c r="BE445" i="2"/>
  <c r="BE460" i="2"/>
  <c r="BE166" i="2"/>
  <c r="BE168" i="2"/>
  <c r="BE229" i="2"/>
  <c r="BE316" i="2"/>
  <c r="BE368" i="2"/>
  <c r="BE415" i="2"/>
  <c r="BE473" i="2"/>
  <c r="BE476" i="2"/>
  <c r="BE478" i="2"/>
  <c r="BE484" i="2"/>
  <c r="BE486" i="2"/>
  <c r="BE441" i="2"/>
  <c r="BE202" i="2"/>
  <c r="BE236" i="2"/>
  <c r="BE325" i="2"/>
  <c r="BE328" i="2"/>
  <c r="BE336" i="2"/>
  <c r="BE374" i="2"/>
  <c r="BE387" i="2"/>
  <c r="BE403" i="2"/>
  <c r="BE180" i="2"/>
  <c r="BE194" i="2"/>
  <c r="BE208" i="2"/>
  <c r="BE215" i="2"/>
  <c r="BE222" i="2"/>
  <c r="BE224" i="2"/>
  <c r="BE227" i="2"/>
  <c r="BE260" i="2"/>
  <c r="BE278" i="2"/>
  <c r="BE285" i="2"/>
  <c r="BE340" i="2"/>
  <c r="BE346" i="2"/>
  <c r="BE361" i="2"/>
  <c r="BE391" i="2"/>
  <c r="BE394" i="2"/>
  <c r="BE400" i="2"/>
  <c r="BE407" i="2"/>
  <c r="BE410" i="2"/>
  <c r="BE468" i="2"/>
  <c r="BE488" i="2"/>
  <c r="BE497" i="2"/>
  <c r="BE505" i="2"/>
  <c r="BE507" i="2"/>
  <c r="BE510" i="2"/>
  <c r="BE172" i="2"/>
  <c r="BE174" i="2"/>
  <c r="BE211" i="2"/>
  <c r="BE234" i="2"/>
  <c r="BE242" i="2"/>
  <c r="BE271" i="2"/>
  <c r="BE297" i="2"/>
  <c r="BE372" i="2"/>
  <c r="BE383" i="2"/>
  <c r="BE396" i="2"/>
  <c r="BE462" i="2"/>
  <c r="BE466" i="2"/>
  <c r="BE482" i="2"/>
  <c r="BE417" i="2"/>
  <c r="BE426" i="2"/>
  <c r="BE493" i="2"/>
  <c r="BE495" i="2"/>
  <c r="BE499" i="2"/>
  <c r="BE218" i="2"/>
  <c r="BE231" i="2"/>
  <c r="BE292" i="2"/>
  <c r="BE308" i="2"/>
  <c r="BE348" i="2"/>
  <c r="BE370" i="2"/>
  <c r="BE464" i="2"/>
  <c r="BE409" i="2"/>
  <c r="BE455" i="2"/>
  <c r="BE480" i="2"/>
  <c r="BE525" i="2"/>
  <c r="E85" i="2"/>
  <c r="BE161" i="2"/>
  <c r="BE170" i="2"/>
  <c r="BE187" i="2"/>
  <c r="BE200" i="2"/>
  <c r="BE243" i="2"/>
  <c r="BE245" i="2"/>
  <c r="BE405" i="2"/>
  <c r="BE413" i="2"/>
  <c r="BE421" i="2"/>
  <c r="BE439" i="2"/>
  <c r="BE447" i="2"/>
  <c r="BE451" i="2"/>
  <c r="BE182" i="2"/>
  <c r="BE198" i="2"/>
  <c r="BE345" i="2"/>
  <c r="BE366" i="2"/>
  <c r="BE436" i="2"/>
  <c r="BE164" i="2"/>
  <c r="BE249" i="2"/>
  <c r="BE253" i="2"/>
  <c r="BE265" i="2"/>
  <c r="BE268" i="2"/>
  <c r="BE306" i="2"/>
  <c r="BE312" i="2"/>
  <c r="BE320" i="2"/>
  <c r="BE380" i="2"/>
  <c r="BE389" i="2"/>
  <c r="BE458" i="2"/>
  <c r="BE471" i="2"/>
  <c r="F37" i="3"/>
  <c r="BD96" i="1"/>
  <c r="F36" i="3"/>
  <c r="BC96" i="1" s="1"/>
  <c r="F35" i="2"/>
  <c r="BB95" i="1" s="1"/>
  <c r="F37" i="2"/>
  <c r="BD95" i="1"/>
  <c r="J34" i="3"/>
  <c r="AW96" i="1"/>
  <c r="F35" i="3"/>
  <c r="BB96" i="1"/>
  <c r="F36" i="2"/>
  <c r="BC95" i="1"/>
  <c r="J34" i="2"/>
  <c r="AW95" i="1"/>
  <c r="F34" i="2"/>
  <c r="BA95" i="1"/>
  <c r="BA94" i="1"/>
  <c r="W30" i="1" s="1"/>
  <c r="P156" i="2" l="1"/>
  <c r="P155" i="2" s="1"/>
  <c r="AU95" i="1" s="1"/>
  <c r="T121" i="3"/>
  <c r="T120" i="3"/>
  <c r="R156" i="2"/>
  <c r="R155" i="2" s="1"/>
  <c r="BK156" i="2"/>
  <c r="J156" i="2"/>
  <c r="J97" i="2"/>
  <c r="T156" i="2"/>
  <c r="T155" i="2" s="1"/>
  <c r="R121" i="3"/>
  <c r="R120" i="3"/>
  <c r="BK121" i="3"/>
  <c r="J121" i="3"/>
  <c r="J97" i="3" s="1"/>
  <c r="P121" i="3"/>
  <c r="P120" i="3"/>
  <c r="AU96" i="1"/>
  <c r="J122" i="3"/>
  <c r="J98" i="3"/>
  <c r="J33" i="2"/>
  <c r="AV95" i="1"/>
  <c r="AT95" i="1"/>
  <c r="BB94" i="1"/>
  <c r="W31" i="1"/>
  <c r="BD94" i="1"/>
  <c r="W33" i="1"/>
  <c r="F33" i="3"/>
  <c r="AZ96" i="1"/>
  <c r="F33" i="2"/>
  <c r="AZ95" i="1" s="1"/>
  <c r="J33" i="3"/>
  <c r="AV96" i="1" s="1"/>
  <c r="AT96" i="1" s="1"/>
  <c r="BC94" i="1"/>
  <c r="AY94" i="1"/>
  <c r="AW94" i="1"/>
  <c r="AK30" i="1"/>
  <c r="BK155" i="2" l="1"/>
  <c r="J155" i="2"/>
  <c r="J96" i="2" s="1"/>
  <c r="BK120" i="3"/>
  <c r="J120" i="3"/>
  <c r="J96" i="3"/>
  <c r="AU94" i="1"/>
  <c r="W32" i="1"/>
  <c r="AZ94" i="1"/>
  <c r="AV94" i="1" s="1"/>
  <c r="AK29" i="1" s="1"/>
  <c r="AX94" i="1"/>
  <c r="J30" i="3" l="1"/>
  <c r="AG96" i="1"/>
  <c r="AT94" i="1"/>
  <c r="J30" i="2"/>
  <c r="AG95" i="1" s="1"/>
  <c r="AG94" i="1" s="1"/>
  <c r="AK26" i="1" s="1"/>
  <c r="W29" i="1"/>
  <c r="AN95" i="1" l="1"/>
  <c r="J39" i="2"/>
  <c r="J39" i="3"/>
  <c r="AN94" i="1"/>
  <c r="AN96" i="1"/>
  <c r="AK35" i="1"/>
</calcChain>
</file>

<file path=xl/sharedStrings.xml><?xml version="1.0" encoding="utf-8"?>
<sst xmlns="http://schemas.openxmlformats.org/spreadsheetml/2006/main" count="4243" uniqueCount="1065">
  <si>
    <t>Export Komplet</t>
  </si>
  <si>
    <t/>
  </si>
  <si>
    <t>2.0</t>
  </si>
  <si>
    <t>False</t>
  </si>
  <si>
    <t>{6cc72d2d-719c-4adf-bf97-42f447c569ec}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</si>
  <si>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</si>
  <si>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</si>
  <si>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</si>
  <si>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</si>
  <si>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</si>
  <si>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</si>
  <si>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</si>
  <si>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</si>
  <si>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</si>
  <si>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2024-12-11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</si>
  <si>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</si>
  <si>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</si>
  <si>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mostu NB04 v Nymburce</t>
  </si>
  <si>
    <t>KSO:</t>
  </si>
  <si>
    <t>821</t>
  </si>
  <si>
    <t>CC-CZ:</t>
  </si>
  <si>
    <t>214</t>
  </si>
  <si>
    <t>Místo:</t>
  </si>
  <si>
    <t>Město Nymburk</t>
  </si>
  <si>
    <t>Datum:</t>
  </si>
  <si>
    <t>3. 2. 2025</t>
  </si>
  <si>
    <t>CZ-CPV:</t>
  </si>
  <si>
    <t>45000000-7</t>
  </si>
  <si>
    <t>CZ-CPA:</t>
  </si>
  <si>
    <t>42.13</t>
  </si>
  <si>
    <t>Zadavatel:</t>
  </si>
  <si>
    <t>IČ:</t>
  </si>
  <si>
    <t>Město Nymburk</t>
  </si>
  <si>
    <t>DIČ:</t>
  </si>
  <si>
    <t>Uchazeč:</t>
  </si>
  <si>
    <t>Vyplň údaj</t>
  </si>
  <si>
    <t>Projektant:</t>
  </si>
  <si>
    <t>KUCIÁN statika s.r.o.</t>
  </si>
  <si>
    <t>True</t>
  </si>
  <si>
    <t>Zpracovatel:</t>
  </si>
  <si>
    <t>Ing. Jaromír Kucián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</si>
  <si>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</si>
  <si>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</si>
  <si>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</si>
  <si>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</si>
  <si>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</si>
  <si>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</si>
  <si>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</si>
  <si>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</si>
  <si>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</si>
  <si>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</si>
  <si>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</si>
  <si>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</si>
  <si>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</si>
  <si>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</si>
  <si>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</si>
  <si>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</si>
  <si>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</si>
  <si>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</si>
  <si>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</si>
  <si>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</si>
  <si>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</si>
  <si>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</si>
  <si>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</si>
  <si>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</si>
  <si>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</si>
  <si>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</si>
  <si>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</si>
  <si>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</si>
  <si>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</si>
  <si>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</si>
  <si>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</si>
  <si>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</si>
  <si>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</si>
  <si>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</si>
  <si>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</si>
  <si>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</si>
  <si>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</si>
  <si>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</si>
  <si>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</si>
  <si>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</si>
  <si>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</si>
  <si>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</si>
  <si>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</si>
  <si>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</si>
  <si>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</si>
  <si>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</si>
  <si>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</si>
  <si>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a konstrukční část</t>
  </si>
  <si>
    <t>STA</t>
  </si>
  <si>
    <t>1</t>
  </si>
  <si>
    <t>{05cc1383-82d8-4901-b09d-fd9a206ea287}</t>
  </si>
  <si>
    <t>2</t>
  </si>
  <si>
    <t>OST</t>
  </si>
  <si>
    <t>Ostatní a vedlejší náklady</t>
  </si>
  <si>
    <t>{5e4c1eec-cf5e-4861-a125-d8d8577decd6}</t>
  </si>
  <si>
    <t>KRYCÍ LIST SOUPISU PRACÍ</t>
  </si>
  <si>
    <t>Objekt:</t>
  </si>
  <si>
    <t>SO 01 - Stavební a konstrukční část</t>
  </si>
  <si>
    <t xml:space="preserve">Pokud se ve stavebním rozpočtu vyskytují obchodní názvy materiálů, slouží pouze pro vyjádření vlastností materiálů a mohou být nahrazeny materiály se stejnými nebo lepšími vlastnostmi. Při naceňování je nutné brát v úvahu celkovou projektovou dokumentaci. Jedná se o orientační výkazy výměr, které je nutno ověřit dodavatelskou firmou. V případě nesrovnalostí je nutné kontaktovat projektanta. Součástí nabídkové ceny musí být veškeré náklady, aby cena byla konečná. Každým uchazečem vyplněná položka musí obsahovat veškeré technicky a logicky dovoditélné součásti dodávky a montáže. Označení výrobků konkrétním výrobcem v projektu stavby vyjadřuje standard požadované kvality. Pokud uchazeč nabídne produkt od jiného výrobce je povinen dodržet standard a zároveň, přejímá odpovědnost za správnost náhrady - splnění všech parametrů a koordinaci se všemi navazujícími profesemi, eventuelní nutnost úpravy projektu pro výběr zhotovitele půjde k tíží uchazeče (vybraného dodavatele). Položky níže vykázané je nutné nacenit včetně přívozu, složení, naložení, manipulace, montáže, napojení, kotvení, kování, spojovacího materiálu, povrchové úpravy, atp.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</si>
  <si>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</si>
  <si>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</si>
  <si>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</si>
  <si>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</si>
  <si>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</si>
  <si>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</si>
  <si>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</si>
  <si>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</si>
  <si>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12 - Zemní práce - odkopávky a prokopávky</t>
  </si>
  <si>
    <t xml:space="preserve">    13 - Zemní práce - hloubené vykopávky</t>
  </si>
  <si>
    <t xml:space="preserve">    16 - Zemní práce - přemístění výkopku</t>
  </si>
  <si>
    <t xml:space="preserve">    17 - Zemní práce - konstrukce ze zemin</t>
  </si>
  <si>
    <t xml:space="preserve">    18 - Zemní práce - povrchové úpravy terénu</t>
  </si>
  <si>
    <t xml:space="preserve">    21 - Zakládání - úprava podloží a základové spáry, zlepšování vlastností hornin</t>
  </si>
  <si>
    <t xml:space="preserve">    22 - Zakládání - vrty</t>
  </si>
  <si>
    <t xml:space="preserve">    23 - Zakládání - piloty</t>
  </si>
  <si>
    <t xml:space="preserve">    26 - Zakládání - podzemní stěny</t>
  </si>
  <si>
    <t xml:space="preserve">    27 - Zakládání - základy</t>
  </si>
  <si>
    <t xml:space="preserve">    28 - Zakládání - zpevňování hornin - injektáže a mikropiloty</t>
  </si>
  <si>
    <t xml:space="preserve">    31 - Zdi pozemních staveb</t>
  </si>
  <si>
    <t xml:space="preserve">    33 - Sloupy a pilíře, rámové konstrukce</t>
  </si>
  <si>
    <t xml:space="preserve">    34 - Stěny a příčky</t>
  </si>
  <si>
    <t xml:space="preserve">    41 - Stropy a stropní konstrukce pozemních staveb</t>
  </si>
  <si>
    <t xml:space="preserve">    42 - Vodorovné nosné konstrukce inženýrských staveb</t>
  </si>
  <si>
    <t xml:space="preserve">    45 - Podkladní a vedlejší konstrukce kromě vozovek a železničního svršku</t>
  </si>
  <si>
    <t xml:space="preserve">    46 - Zpevněné plochy kromě vozovek a železničních svršků</t>
  </si>
  <si>
    <t xml:space="preserve">    56 - Podkladní vrstvy komunikací, letišť a ploch</t>
  </si>
  <si>
    <t xml:space="preserve">    57 - Kryty pozemních komunikací letišť a ploch z kameniva nebo živičné</t>
  </si>
  <si>
    <t xml:space="preserve">    59 - Kryty pozemních komunikací, letišť a ploch dlážděné</t>
  </si>
  <si>
    <t xml:space="preserve">    711 - Izolace proti vodě, vlhkosti a plynům</t>
  </si>
  <si>
    <t xml:space="preserve">    728 - Vzduchotechnika	</t>
  </si>
  <si>
    <t xml:space="preserve">    767 - Konstrukce doplňkové stavební (zámečnické)	</t>
  </si>
  <si>
    <t xml:space="preserve">    782 - Dokončovací práce - obklady z kamene</t>
  </si>
  <si>
    <t xml:space="preserve">    87 - Potrubí z trub plastických a skleněných</t>
  </si>
  <si>
    <t xml:space="preserve">    89 - Ostatní konstrukce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</si>
  <si>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</si>
  <si>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</si>
  <si>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94 - Lešení a stavební výtahy</t>
  </si>
  <si>
    <t xml:space="preserve">    96 - Bourání konstrukcí</t>
  </si>
  <si>
    <t xml:space="preserve">    97 - Prorážení otvorů a ostatní bourací práce</t>
  </si>
  <si>
    <t xml:space="preserve">    M22 - Montáže sdělovací a zabezpečovací techniky</t>
  </si>
  <si>
    <t xml:space="preserve">    M46 - Zemní práce při montážích</t>
  </si>
  <si>
    <t xml:space="preserve">    S - Přesuny sutí</t>
  </si>
  <si>
    <t xml:space="preserve">    M - Ostatní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</si>
  <si>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</si>
  <si>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</si>
  <si>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</si>
  <si>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</si>
  <si>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</si>
  <si>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</si>
  <si>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</si>
  <si>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</si>
  <si>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</si>
  <si>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</si>
  <si>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</si>
  <si>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</si>
  <si>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</si>
  <si>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</si>
  <si>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</si>
  <si>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</si>
  <si>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</si>
  <si>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147</t>
  </si>
  <si>
    <t>K</t>
  </si>
  <si>
    <t>153191121</t>
  </si>
  <si>
    <t>Těsnění hradicích stěn nepropustnou hrázkou ze zhutněné sypaniny při stěně nebo nepropustnou výplní ze zhutněné sypaniny mezi stěnami zřízení</t>
  </si>
  <si>
    <t>m3</t>
  </si>
  <si>
    <t>CS ÚRS 2024 02</t>
  </si>
  <si>
    <t>4</t>
  </si>
  <si>
    <t>242258590</t>
  </si>
  <si>
    <t>Online PSC</t>
  </si>
  <si>
    <t>https://podminky.urs.cz/item/CS_URS_2024_02/153191121</t>
  </si>
  <si>
    <t>P</t>
  </si>
  <si>
    <t xml:space="preserve">Poznámka k položce:_x000D_
vč. materiálu (sypaniny), pytle pro uložení sypaniny a dalšího podobného materiálu_x000D_
</t>
  </si>
  <si>
    <t>148</t>
  </si>
  <si>
    <t>153191131</t>
  </si>
  <si>
    <t>Těsnění hradicích stěn nepropustnou hrázkou ze zhutněné sypaniny při stěně nebo nepropustnou výplní ze zhutněné sypaniny mezi stěnami odstranění</t>
  </si>
  <si>
    <t>-442001069</t>
  </si>
  <si>
    <t>https://podminky.urs.cz/item/CS_URS_2024_02/153191131</t>
  </si>
  <si>
    <t>11</t>
  </si>
  <si>
    <t>Zemní práce - přípravné a přidružené práce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</si>
  <si>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</si>
  <si>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</si>
  <si>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</si>
  <si>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-2019248093</t>
  </si>
  <si>
    <t>https://podminky.urs.cz/item/CS_URS_2024_02/111251103</t>
  </si>
  <si>
    <t>112101104</t>
  </si>
  <si>
    <t>Odstranění stromů s odřezáním kmene a s odvětvením listnatých, průměru kmene přes 700 do 900 mm</t>
  </si>
  <si>
    <t>kus</t>
  </si>
  <si>
    <t>-1112424885</t>
  </si>
  <si>
    <t>https://podminky.urs.cz/item/CS_URS_2024_02/112101104</t>
  </si>
  <si>
    <t>3</t>
  </si>
  <si>
    <t>112101122</t>
  </si>
  <si>
    <t>Odstranění stromů s odřezáním kmene a s odvětvením jehličnatých bez odkornění, průměru kmene přes 300 do 500 mm</t>
  </si>
  <si>
    <t>376735704</t>
  </si>
  <si>
    <t>https://podminky.urs.cz/item/CS_URS_2024_02/112101122</t>
  </si>
  <si>
    <t>115101201</t>
  </si>
  <si>
    <t>Čerpání vody na dopravní výšku do 10 m s uvažovaným průměrným přítokem do 500 l/min</t>
  </si>
  <si>
    <t>hod</t>
  </si>
  <si>
    <t>-1303342370</t>
  </si>
  <si>
    <t>https://podminky.urs.cz/item/CS_URS_2024_02/115101201</t>
  </si>
  <si>
    <t>5</t>
  </si>
  <si>
    <t>115001103</t>
  </si>
  <si>
    <t>Převedení vody potrubím průměru DN přes 150 do 250</t>
  </si>
  <si>
    <t>m</t>
  </si>
  <si>
    <t>1440179307</t>
  </si>
  <si>
    <t>https://podminky.urs.cz/item/CS_URS_2024_02/115001103</t>
  </si>
  <si>
    <t>6</t>
  </si>
  <si>
    <t>115101321</t>
  </si>
  <si>
    <t>Pohotovost záložní čerpací soupravy pro dopravní výšku přes 10 do 25 m s uvažovaným průměrným přítokem do 500 l/min</t>
  </si>
  <si>
    <t>den</t>
  </si>
  <si>
    <t>2122081833</t>
  </si>
  <si>
    <t>https://podminky.urs.cz/item/CS_URS_2024_02/115101321</t>
  </si>
  <si>
    <t>7</t>
  </si>
  <si>
    <t>113105111</t>
  </si>
  <si>
    <t>Rozebrání dlažeb z lomového kamene s přemístěním hmot na skládku na vzdálenost do 3 m nebo s naložením na dopravní prostředek, kladených na sucho</t>
  </si>
  <si>
    <t>907466235</t>
  </si>
  <si>
    <t>https://podminky.urs.cz/item/CS_URS_2024_02/113105111</t>
  </si>
  <si>
    <t>8</t>
  </si>
  <si>
    <t>113107151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</si>
  <si>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</si>
  <si>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-830986588</t>
  </si>
  <si>
    <t>https://podminky.urs.cz/item/CS_URS_2024_02/113107151</t>
  </si>
  <si>
    <t>9</t>
  </si>
  <si>
    <t>113107152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</si>
  <si>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</si>
  <si>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1476520080</t>
  </si>
  <si>
    <t>https://podminky.urs.cz/item/CS_URS_2024_02/113107152</t>
  </si>
  <si>
    <t>10</t>
  </si>
  <si>
    <t>115001105</t>
  </si>
  <si>
    <t>Převedení vody potrubím průměru DN přes 300 do 600</t>
  </si>
  <si>
    <t>-1246669768</t>
  </si>
  <si>
    <t>https://podminky.urs.cz/item/CS_URS_2024_02/115001105</t>
  </si>
  <si>
    <t>119001402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</si>
  <si>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</si>
  <si>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670799715</t>
  </si>
  <si>
    <t>https://podminky.urs.cz/item/CS_URS_2024_02/119001402</t>
  </si>
  <si>
    <t>Poznámka k položce:_x000D_
neznámé vedení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</si>
  <si>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</si>
  <si>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</si>
  <si>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2133265646</t>
  </si>
  <si>
    <t>https://podminky.urs.cz/item/CS_URS_2024_02/119001421</t>
  </si>
  <si>
    <t>Poznámka k položce:_x000D_
STÁVAJÍCÍ SÍTĚ 3x</t>
  </si>
  <si>
    <t>13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</si>
  <si>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</si>
  <si>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</si>
  <si>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862811209</t>
  </si>
  <si>
    <t>https://podminky.urs.cz/item/CS_URS_2024_02/119001422</t>
  </si>
  <si>
    <t>Poznámka k položce:_x000D_
STÁVAJÍCÍ SÍTĚ 1x</t>
  </si>
  <si>
    <t>Zemní práce - odkopávky a prokopávky</t>
  </si>
  <si>
    <t>14</t>
  </si>
  <si>
    <t>121103111</t>
  </si>
  <si>
    <t>Skrývka zemin schopných zúrodnění v rovině a ve sklonu do 1:5</t>
  </si>
  <si>
    <t>-1784362435</t>
  </si>
  <si>
    <t>https://podminky.urs.cz/item/CS_URS_2024_02/121103111</t>
  </si>
  <si>
    <t>15</t>
  </si>
  <si>
    <t>122251103</t>
  </si>
  <si>
    <t>Odkopávky a prokopávky nezapažené strojně v hornině třídy těžitelnosti I skupiny 3 přes 50 do 100 m3</t>
  </si>
  <si>
    <t>240933834</t>
  </si>
  <si>
    <t>https://podminky.urs.cz/item/CS_URS_2024_02/122251103</t>
  </si>
  <si>
    <t>16</t>
  </si>
  <si>
    <t>122351103</t>
  </si>
  <si>
    <t>Odkopávky a prokopávky nezapažené strojně v hornině třídy těžitelnosti II skupiny 4 přes 50 do 100 m3</t>
  </si>
  <si>
    <t>1177057940</t>
  </si>
  <si>
    <t>https://podminky.urs.cz/item/CS_URS_2024_02/122351103</t>
  </si>
  <si>
    <t>17</t>
  </si>
  <si>
    <t>122451103</t>
  </si>
  <si>
    <t>Odkopávky a prokopávky nezapažené strojně v hornině třídy těžitelnosti II skupiny 5 přes 50 do 100 m3</t>
  </si>
  <si>
    <t>1524753622</t>
  </si>
  <si>
    <t>https://podminky.urs.cz/item/CS_URS_2024_02/122451103</t>
  </si>
  <si>
    <t>18</t>
  </si>
  <si>
    <t>122551103</t>
  </si>
  <si>
    <t>Odkopávky a prokopávky nezapažené strojně v hornině třídy těžitelnosti III skupiny 6 přes 50 do 100 m3</t>
  </si>
  <si>
    <t>-2043597509</t>
  </si>
  <si>
    <t>https://podminky.urs.cz/item/CS_URS_2024_02/122551103</t>
  </si>
  <si>
    <t>Zemní práce - hloubené vykopávky</t>
  </si>
  <si>
    <t>19</t>
  </si>
  <si>
    <t>133554101</t>
  </si>
  <si>
    <t>Hloubení zapažených šachet strojně v hornině třídy těžitelnosti III skupiny 6 do 20 m3</t>
  </si>
  <si>
    <t>2106906617</t>
  </si>
  <si>
    <t>https://podminky.urs.cz/item/CS_URS_2024_02/133554101</t>
  </si>
  <si>
    <t>Poznámka k položce:_x000D_
včetně zřízení a odstranění pažení a rozepření</t>
  </si>
  <si>
    <t>20</t>
  </si>
  <si>
    <t>133354101</t>
  </si>
  <si>
    <t>Hloubení zapažených šachet strojně v hornině třídy těžitelnosti II skupiny 4 do 20 m3</t>
  </si>
  <si>
    <t>-2085792812</t>
  </si>
  <si>
    <t>https://podminky.urs.cz/item/CS_URS_2024_02/133354101</t>
  </si>
  <si>
    <t>132351102</t>
  </si>
  <si>
    <t>Hloubení nezapažených rýh šířky do 800 mm strojně s urovnáním dna do předepsaného profilu a spádu v hornině třídy těžitelnosti II skupiny 4 přes 20 do 50 m3</t>
  </si>
  <si>
    <t>1707621913</t>
  </si>
  <si>
    <t>https://podminky.urs.cz/item/CS_URS_2024_02/132351102</t>
  </si>
  <si>
    <t>Poznámka k položce:_x000D_
-odpadní potrubí</t>
  </si>
  <si>
    <t>Zemní práce - přemístění výkopku</t>
  </si>
  <si>
    <t>22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</si>
  <si>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</si>
  <si>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</si>
  <si>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1819664707</t>
  </si>
  <si>
    <t>https://podminky.urs.cz/item/CS_URS_2024_02/162251102</t>
  </si>
  <si>
    <t>Zemní práce - konstrukce ze zemin</t>
  </si>
  <si>
    <t>23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</si>
  <si>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</si>
  <si>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</si>
  <si>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117837573</t>
  </si>
  <si>
    <t>https://podminky.urs.cz/item/CS_URS_2024_02/175151101</t>
  </si>
  <si>
    <t>VV</t>
  </si>
  <si>
    <t>13,80+6,35</t>
  </si>
  <si>
    <t>Součet</t>
  </si>
  <si>
    <t>24</t>
  </si>
  <si>
    <t>M</t>
  </si>
  <si>
    <t>58337331</t>
  </si>
  <si>
    <t>štěrkopísek frakce 0/22</t>
  </si>
  <si>
    <t>t</t>
  </si>
  <si>
    <t>-440357619</t>
  </si>
  <si>
    <t>20,15*2 'Přepočtené koeficientem množství</t>
  </si>
  <si>
    <t>25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</si>
  <si>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</si>
  <si>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</si>
  <si>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-1471712262</t>
  </si>
  <si>
    <t>https://podminky.urs.cz/item/CS_URS_2024_02/171152101</t>
  </si>
  <si>
    <t xml:space="preserve">Poznámka k položce:_x000D_
s rozprostřením sypaniny ve vrstvách, s hrubým urovnáním a uzavřením povrchu násypu, zhutn, na 103% PS  </t>
  </si>
  <si>
    <t>26</t>
  </si>
  <si>
    <t>997211611</t>
  </si>
  <si>
    <t>Nakládání suti nebo vybouraných hmot na dopravní prostředky pro vodorovnou dopravu suti</t>
  </si>
  <si>
    <t>1349241781</t>
  </si>
  <si>
    <t>https://podminky.urs.cz/item/CS_URS_2024_02/997211611</t>
  </si>
  <si>
    <t>27</t>
  </si>
  <si>
    <t>997211511</t>
  </si>
  <si>
    <t>Vodorovná doprava suti nebo vybouraných hmot suti se složením a hrubým urovnáním, na vzdálenost do 1 km</t>
  </si>
  <si>
    <t>1687742991</t>
  </si>
  <si>
    <t>https://podminky.urs.cz/item/CS_URS_2024_02/997211511</t>
  </si>
  <si>
    <t>28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</si>
  <si>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</si>
  <si>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</si>
  <si>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-871045838</t>
  </si>
  <si>
    <t>https://podminky.urs.cz/item/CS_URS_2024_02/997211111</t>
  </si>
  <si>
    <t>Zemní práce - povrchové úpravy terénu</t>
  </si>
  <si>
    <t>29</t>
  </si>
  <si>
    <t>184818234</t>
  </si>
  <si>
    <t>Ochrana kmene bedněním před poškozením stavebním provozem zřízení včetně odstranění výšky bednění do 2 m průměru kmene přes 700 do 900 mm</t>
  </si>
  <si>
    <t>-1719027112</t>
  </si>
  <si>
    <t>https://podminky.urs.cz/item/CS_URS_2024_02/184818234</t>
  </si>
  <si>
    <t>30</t>
  </si>
  <si>
    <t>182112121</t>
  </si>
  <si>
    <t>Svahování trvalých svahů do projektovaných profilů ručně s potřebným přemístěním výkopku při svahování v zářezech v hornině třídy těžitelnosti I skupiny 3</t>
  </si>
  <si>
    <t>-2108523834</t>
  </si>
  <si>
    <t>https://podminky.urs.cz/item/CS_URS_2024_02/182112121</t>
  </si>
  <si>
    <t>Zakládání - úprava podloží a základové spáry, zlepšování vlastností hornin</t>
  </si>
  <si>
    <t>31</t>
  </si>
  <si>
    <t>212752701</t>
  </si>
  <si>
    <t>Trativody z drenážních trubek pro liniové stavby a komunikace se zřízením štěrkového lože pod trubky a s jejich obsypem v otevřeném výkopu trubka tunelová jednovrstvá PVC-U SN 4 perforace 220° DN 100</t>
  </si>
  <si>
    <t>1690924986</t>
  </si>
  <si>
    <t>https://podminky.urs.cz/item/CS_URS_2024_02/212752701</t>
  </si>
  <si>
    <t>Zakládání - vrty</t>
  </si>
  <si>
    <t>32</t>
  </si>
  <si>
    <t>58933330.1</t>
  </si>
  <si>
    <t>beton C 30/37 XC4,XD3,XA3, cem.portland.bez susp</t>
  </si>
  <si>
    <t>-537814568</t>
  </si>
  <si>
    <t>33</t>
  </si>
  <si>
    <t>231611117</t>
  </si>
  <si>
    <t>Výztuž pilot betonovaných do země z oceli 11 375 (EZ)</t>
  </si>
  <si>
    <t>-1742122937</t>
  </si>
  <si>
    <t>https://podminky.urs.cz/item/CS_URS_2024_02/231611117</t>
  </si>
  <si>
    <t>34</t>
  </si>
  <si>
    <t>231112113</t>
  </si>
  <si>
    <t>Zřízení výplně pilot bez vytažení pažnic nezapažených nebo zapažených bentonitovou suspenzí svislých z betonu železového, v hl od 0 do 10 m, při průměru piloty přes 650 do 1250 mm</t>
  </si>
  <si>
    <t>-979404522</t>
  </si>
  <si>
    <t>https://podminky.urs.cz/item/CS_URS_2024_02/231112113</t>
  </si>
  <si>
    <t>Poznámka k položce:_x000D_
včetně manipulace se zeminou</t>
  </si>
  <si>
    <t>Zakládání - piloty</t>
  </si>
  <si>
    <t>35</t>
  </si>
  <si>
    <t>153126131</t>
  </si>
  <si>
    <t>Kleštiny nebo převázky pro hradicí stěny ze dřeva beraněné, nasazené nebo tabulové z terénu demontáž</t>
  </si>
  <si>
    <t>1296791075</t>
  </si>
  <si>
    <t>https://podminky.urs.cz/item/CS_URS_2024_02/153126131</t>
  </si>
  <si>
    <t>36</t>
  </si>
  <si>
    <t>153112121</t>
  </si>
  <si>
    <t>Zřízení beraněných stěn z ocelových štětovnic z terénu zaberanění štětovnic ve standardních podmínkách, délky do 4 m</t>
  </si>
  <si>
    <t>2054796035</t>
  </si>
  <si>
    <t>https://podminky.urs.cz/item/CS_URS_2024_02/153112121</t>
  </si>
  <si>
    <t>37</t>
  </si>
  <si>
    <t>15920311</t>
  </si>
  <si>
    <t>štětovnice ocelová Illn</t>
  </si>
  <si>
    <t>1606949255</t>
  </si>
  <si>
    <t>47,2*0,16275 'Přepočtené koeficientem množství</t>
  </si>
  <si>
    <t>38</t>
  </si>
  <si>
    <t>153113111</t>
  </si>
  <si>
    <t>Vytažení stěn z ocelových štětovnic zaberaněných z terénu délky do 12 m ve standardních podmínkách, zaberaněných na hloubku do 4 m</t>
  </si>
  <si>
    <t>-420624221</t>
  </si>
  <si>
    <t>https://podminky.urs.cz/item/CS_URS_2024_02/153113111</t>
  </si>
  <si>
    <t>Poznámka k položce:_x000D_
vytažení beran. štětovnic do 2 roků</t>
  </si>
  <si>
    <t>39</t>
  </si>
  <si>
    <t>153111114</t>
  </si>
  <si>
    <t>Úprava ocelových štětovnic pro štětové stěny řezání z terénu, štětovnic zaberaněných příčné</t>
  </si>
  <si>
    <t>-1594871449</t>
  </si>
  <si>
    <t>https://podminky.urs.cz/item/CS_URS_2024_02/153111114</t>
  </si>
  <si>
    <t>40</t>
  </si>
  <si>
    <t>153111136</t>
  </si>
  <si>
    <t>Úprava ocelových štětovnic pro štětové stěny svaření z terénu, štětovnic zaberaněných příčné</t>
  </si>
  <si>
    <t>-934968416</t>
  </si>
  <si>
    <t>https://podminky.urs.cz/item/CS_URS_2024_02/153111136</t>
  </si>
  <si>
    <t>41</t>
  </si>
  <si>
    <t>153111115</t>
  </si>
  <si>
    <t>Úprava ocelových štětovnic pro štětové stěny řezání z terénu, štětovnic zaberaněných podélné</t>
  </si>
  <si>
    <t>-866276705</t>
  </si>
  <si>
    <t>https://podminky.urs.cz/item/CS_URS_2024_02/153111115</t>
  </si>
  <si>
    <t>Poznámka k položce:_x000D_
řezání otvorů</t>
  </si>
  <si>
    <t>42</t>
  </si>
  <si>
    <t>153111137</t>
  </si>
  <si>
    <t>Úprava ocelových štětovnic pro štětové stěny svaření z terénu, štětovnic zaberaněných podélné</t>
  </si>
  <si>
    <t>1995912308</t>
  </si>
  <si>
    <t>https://podminky.urs.cz/item/CS_URS_2024_02/153111137</t>
  </si>
  <si>
    <t>Zakládání - podzemní stěny</t>
  </si>
  <si>
    <t>43</t>
  </si>
  <si>
    <t>226213213</t>
  </si>
  <si>
    <t>Velkoprofilové vrty náběrovým vrtáním svislé zapažené ocelovými pažnicemi průměru přes 850 do 1050 mm, v hl od 0 do 10 m v hornině tř. III</t>
  </si>
  <si>
    <t>2074723906</t>
  </si>
  <si>
    <t>https://podminky.urs.cz/item/CS_URS_2024_02/226213213</t>
  </si>
  <si>
    <t>Zakládání - základy</t>
  </si>
  <si>
    <t>44</t>
  </si>
  <si>
    <t>275321118</t>
  </si>
  <si>
    <t>Základové konstrukce z betonu železového patky a bloky ve výkopu nebo na hlavách pilot C 30/37</t>
  </si>
  <si>
    <t>1686422091</t>
  </si>
  <si>
    <t>https://podminky.urs.cz/item/CS_URS_2024_02/275321118</t>
  </si>
  <si>
    <t>OPĚRY</t>
  </si>
  <si>
    <t>13,51</t>
  </si>
  <si>
    <t>KŘÍDLA</t>
  </si>
  <si>
    <t>21,67</t>
  </si>
  <si>
    <t>45</t>
  </si>
  <si>
    <t>275354111</t>
  </si>
  <si>
    <t>Bednění základových konstrukcí patek a bloků zřízení</t>
  </si>
  <si>
    <t>1438987632</t>
  </si>
  <si>
    <t>https://podminky.urs.cz/item/CS_URS_2024_02/275354111</t>
  </si>
  <si>
    <t>33,87</t>
  </si>
  <si>
    <t>115,37</t>
  </si>
  <si>
    <t>46</t>
  </si>
  <si>
    <t>275354211</t>
  </si>
  <si>
    <t>Bednění základových konstrukcí patek a bloků odstranění bednění</t>
  </si>
  <si>
    <t>-117988973</t>
  </si>
  <si>
    <t>https://podminky.urs.cz/item/CS_URS_2024_02/275354211</t>
  </si>
  <si>
    <t>47</t>
  </si>
  <si>
    <t>275361116</t>
  </si>
  <si>
    <t>Výztuž základových konstrukcí patek a bloků z betonářské oceli 10 505 (R) nebo BSt 500</t>
  </si>
  <si>
    <t>2079688490</t>
  </si>
  <si>
    <t>https://podminky.urs.cz/item/CS_URS_2024_02/275361116</t>
  </si>
  <si>
    <t>3,19+1,90</t>
  </si>
  <si>
    <t>48</t>
  </si>
  <si>
    <t>341941024.1</t>
  </si>
  <si>
    <t>Svary betonář. oceli zákl. pásů, D tyče do 22 mm</t>
  </si>
  <si>
    <t>-508289686</t>
  </si>
  <si>
    <t>49</t>
  </si>
  <si>
    <t>278381146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</si>
  <si>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0,25 do 0,50 m2 tř. C 25/30</t>
  </si>
  <si>
    <t>1636818894</t>
  </si>
  <si>
    <t>https://podminky.urs.cz/item/CS_URS_2024_02/278381146</t>
  </si>
  <si>
    <t>odvodňovací žlab</t>
  </si>
  <si>
    <t>2,31</t>
  </si>
  <si>
    <t>Zakládání - zpevňování hornin - injektáže a mikropiloty</t>
  </si>
  <si>
    <t>50</t>
  </si>
  <si>
    <t>919726122</t>
  </si>
  <si>
    <t>Geotextilie netkaná pro ochranu, separaci nebo filtraci měrná hmotnost přes 200 do 300 g/m2</t>
  </si>
  <si>
    <t>981449973</t>
  </si>
  <si>
    <t>https://podminky.urs.cz/item/CS_URS_2024_02/919726122</t>
  </si>
  <si>
    <t>Zdi pozemních staveb</t>
  </si>
  <si>
    <t>51</t>
  </si>
  <si>
    <t>317353121</t>
  </si>
  <si>
    <t>Bednění mostní římsy zřízení všech tvarů</t>
  </si>
  <si>
    <t>-481654561</t>
  </si>
  <si>
    <t>https://podminky.urs.cz/item/CS_URS_2024_02/317353121</t>
  </si>
  <si>
    <t>52</t>
  </si>
  <si>
    <t>317353221</t>
  </si>
  <si>
    <t>Bednění mostní římsy odstranění všech tvarů</t>
  </si>
  <si>
    <t>1164965599</t>
  </si>
  <si>
    <t>https://podminky.urs.cz/item/CS_URS_2024_02/317353221</t>
  </si>
  <si>
    <t>53</t>
  </si>
  <si>
    <t>317321118</t>
  </si>
  <si>
    <t>Římsy ze železového betonu C 30/37</t>
  </si>
  <si>
    <t>29319062</t>
  </si>
  <si>
    <t>https://podminky.urs.cz/item/CS_URS_2024_02/317321118</t>
  </si>
  <si>
    <t>54</t>
  </si>
  <si>
    <t>317361116</t>
  </si>
  <si>
    <t>Výztuž mostních železobetonových říms z betonářské oceli 10 505 (R) nebo BSt 500</t>
  </si>
  <si>
    <t>1755174725</t>
  </si>
  <si>
    <t>https://podminky.urs.cz/item/CS_URS_2024_02/317361116</t>
  </si>
  <si>
    <t>Sloupy a pilíře, rámové konstrukce</t>
  </si>
  <si>
    <t>55</t>
  </si>
  <si>
    <t>334361216.1</t>
  </si>
  <si>
    <t>Výztuž mostních opěr nad 12 mm z oceli 10 505(R)</t>
  </si>
  <si>
    <t>-1055480711</t>
  </si>
  <si>
    <t>56</t>
  </si>
  <si>
    <t>334351115</t>
  </si>
  <si>
    <t>Bednění mostních opěr a úložných prahů ze systémového bednění zřízení z palubek, pro železobeton</t>
  </si>
  <si>
    <t>491294420</t>
  </si>
  <si>
    <t>https://podminky.urs.cz/item/CS_URS_2024_02/334351115</t>
  </si>
  <si>
    <t>57</t>
  </si>
  <si>
    <t>334351214</t>
  </si>
  <si>
    <t>Bednění mostních opěr a úložných prahů ze systémového bednění odstranění z palubek</t>
  </si>
  <si>
    <t>1897289002</t>
  </si>
  <si>
    <t>https://podminky.urs.cz/item/CS_URS_2024_02/334351214</t>
  </si>
  <si>
    <t>58</t>
  </si>
  <si>
    <t>334323418</t>
  </si>
  <si>
    <t>Mostní pilíře a sloupy z betonu železového C 30/37</t>
  </si>
  <si>
    <t>-1349789987</t>
  </si>
  <si>
    <t>https://podminky.urs.cz/item/CS_URS_2024_02/334323418</t>
  </si>
  <si>
    <t>59</t>
  </si>
  <si>
    <t>334361216.2</t>
  </si>
  <si>
    <t>Výztuž mostních opěr do 12 mm, z oceli 10 505(R)</t>
  </si>
  <si>
    <t>-1963623451</t>
  </si>
  <si>
    <t>Stěny a příčky</t>
  </si>
  <si>
    <t>60</t>
  </si>
  <si>
    <t>341941024.2</t>
  </si>
  <si>
    <t>Svary betonář. oceli dílců nosných,D tyče do 22 mm</t>
  </si>
  <si>
    <t>560362030</t>
  </si>
  <si>
    <t>61</t>
  </si>
  <si>
    <t>348942111.1</t>
  </si>
  <si>
    <t>Zábradlí ocel. s osazením do bet.bloků,ze 2 trubek</t>
  </si>
  <si>
    <t>2039022304</t>
  </si>
  <si>
    <t>62</t>
  </si>
  <si>
    <t>348185121</t>
  </si>
  <si>
    <t>Zábradlí mostní ze dřeva měkkého hoblovaného výšky do 1,1 m, osová vzdálenost sloupků do 2 m dočasné s dvojmadlem výroba</t>
  </si>
  <si>
    <t>-744476147</t>
  </si>
  <si>
    <t>https://podminky.urs.cz/item/CS_URS_2024_02/348185121</t>
  </si>
  <si>
    <t>63</t>
  </si>
  <si>
    <t>348185131</t>
  </si>
  <si>
    <t>Zábradlí mostní ze dřeva měkkého hoblovaného výšky do 1,1 m, osová vzdálenost sloupků do 2 m dočasné s dvojmadlem montáž</t>
  </si>
  <si>
    <t>312257266</t>
  </si>
  <si>
    <t>https://podminky.urs.cz/item/CS_URS_2024_02/348185131</t>
  </si>
  <si>
    <t>64</t>
  </si>
  <si>
    <t>348185211</t>
  </si>
  <si>
    <t>Zábradlí mostní ze dřeva měkkého hoblovaného výšky do 1,1 m, osová vzdálenost sloupků do 2 m dočasné s dvojmadlem odstranění</t>
  </si>
  <si>
    <t>1515396051</t>
  </si>
  <si>
    <t>https://podminky.urs.cz/item/CS_URS_2024_02/348185211</t>
  </si>
  <si>
    <t>65</t>
  </si>
  <si>
    <t>348171111</t>
  </si>
  <si>
    <t>Osazení mostního ocelového zábradlí přímo do betonu říms</t>
  </si>
  <si>
    <t>-1108416138</t>
  </si>
  <si>
    <t>https://podminky.urs.cz/item/CS_URS_2024_02/348171111</t>
  </si>
  <si>
    <t>Poznámka k položce:_x000D_
do 100 kg/m</t>
  </si>
  <si>
    <t>Stropy a stropní konstrukce pozemních staveb</t>
  </si>
  <si>
    <t>66</t>
  </si>
  <si>
    <t>341941024.3</t>
  </si>
  <si>
    <t>Svary bet.oceli stropní konstr.plošné tl. do 22 mm</t>
  </si>
  <si>
    <t>-1739986029</t>
  </si>
  <si>
    <t>Vodorovné nosné konstrukce inženýrských staveb</t>
  </si>
  <si>
    <t>67</t>
  </si>
  <si>
    <t>421321108</t>
  </si>
  <si>
    <t>Mostní železobetonové nosné konstrukce deskové nebo klenbové deskové přechodové, z betonu C 30/37</t>
  </si>
  <si>
    <t>597762573</t>
  </si>
  <si>
    <t>https://podminky.urs.cz/item/CS_URS_2024_02/421321108</t>
  </si>
  <si>
    <t>68</t>
  </si>
  <si>
    <t>421361226</t>
  </si>
  <si>
    <t>Výztuž deskových konstrukcí z betonářské oceli 10 505 (R) nebo BSt 500 deskového mostu</t>
  </si>
  <si>
    <t>-1247909972</t>
  </si>
  <si>
    <t>https://podminky.urs.cz/item/CS_URS_2024_02/421361226</t>
  </si>
  <si>
    <t>1,36+2,97</t>
  </si>
  <si>
    <t>69</t>
  </si>
  <si>
    <t>421351111.1</t>
  </si>
  <si>
    <t>Bednění konstrukcí deskových, bez náběhu - zřízení</t>
  </si>
  <si>
    <t>1699142058</t>
  </si>
  <si>
    <t>70</t>
  </si>
  <si>
    <t>421351211.1</t>
  </si>
  <si>
    <t>Bednění konstrukcí deskových - odstranění</t>
  </si>
  <si>
    <t>1915740368</t>
  </si>
  <si>
    <t>71</t>
  </si>
  <si>
    <t>421351141</t>
  </si>
  <si>
    <t>Bednění deskových konstrukcí mostů z betonu železového nebo předpjatého zřízení čela pracovní spáry</t>
  </si>
  <si>
    <t>-1109370169</t>
  </si>
  <si>
    <t>https://podminky.urs.cz/item/CS_URS_2024_02/421351141</t>
  </si>
  <si>
    <t>72</t>
  </si>
  <si>
    <t>421351241</t>
  </si>
  <si>
    <t>Bednění deskových konstrukcí mostů z betonu železového nebo předpjatého odstranění čela pracovní spáry</t>
  </si>
  <si>
    <t>1356585291</t>
  </si>
  <si>
    <t>https://podminky.urs.cz/item/CS_URS_2024_02/421351241</t>
  </si>
  <si>
    <t>73</t>
  </si>
  <si>
    <t>423951111</t>
  </si>
  <si>
    <t>Dočasné konstrukce trámové ze dřeva hraněného zřízení</t>
  </si>
  <si>
    <t>-1081330589</t>
  </si>
  <si>
    <t>https://podminky.urs.cz/item/CS_URS_2024_02/423951111</t>
  </si>
  <si>
    <t>Poznámka k položce:_x000D_
trvání do 2 roků-PODEPŘENÍ SO02</t>
  </si>
  <si>
    <t>74</t>
  </si>
  <si>
    <t>423952111</t>
  </si>
  <si>
    <t>Dočasné konstrukce trámové ze dřeva hraněného odstranění</t>
  </si>
  <si>
    <t>-1540568948</t>
  </si>
  <si>
    <t>https://podminky.urs.cz/item/CS_URS_2024_02/423952111</t>
  </si>
  <si>
    <t>Podkladní a vedlejší konstrukce kromě vozovek a železničního svršku</t>
  </si>
  <si>
    <t>75</t>
  </si>
  <si>
    <t>327501111</t>
  </si>
  <si>
    <t>Výplň za opěrami a protimrazové klíny z kameniva drceného nebo těženého se zhutněním</t>
  </si>
  <si>
    <t>-1143818517</t>
  </si>
  <si>
    <t>https://podminky.urs.cz/item/CS_URS_2024_02/327501111</t>
  </si>
  <si>
    <t>76</t>
  </si>
  <si>
    <t>327591111</t>
  </si>
  <si>
    <t>Zřízení výplně a protimrazových klínů za opěrami z jílu včetně zhutnění</t>
  </si>
  <si>
    <t>255777545</t>
  </si>
  <si>
    <t>https://podminky.urs.cz/item/CS_URS_2024_02/327591111</t>
  </si>
  <si>
    <t>77</t>
  </si>
  <si>
    <t>451315117</t>
  </si>
  <si>
    <t>Podkladní a výplňové vrstvy z betonu prostého tloušťky do 100 mm, z betonu C 25/30</t>
  </si>
  <si>
    <t>-23012582</t>
  </si>
  <si>
    <t>https://podminky.urs.cz/item/CS_URS_2024_02/451315117</t>
  </si>
  <si>
    <t>Zpevněné plochy kromě vozovek a železničních svršků</t>
  </si>
  <si>
    <t>78</t>
  </si>
  <si>
    <t>464451114</t>
  </si>
  <si>
    <t>Prolití konstrukce z kamene vrstvy z lomového kamene cementovou maltou MC-25</t>
  </si>
  <si>
    <t>1698207257</t>
  </si>
  <si>
    <t>https://podminky.urs.cz/item/CS_URS_2024_02/464451114</t>
  </si>
  <si>
    <t>79</t>
  </si>
  <si>
    <t>465928121</t>
  </si>
  <si>
    <t>Kladení dlažby dna melioračních kanálů z prefabrikovaných žlabů na sucho se zalitím spár cementovou maltou hmotnosti jednotlivě do 60 kg</t>
  </si>
  <si>
    <t>1645399148</t>
  </si>
  <si>
    <t>https://podminky.urs.cz/item/CS_URS_2024_02/465928121</t>
  </si>
  <si>
    <t>80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</si>
  <si>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</si>
  <si>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</si>
  <si>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-940794716</t>
  </si>
  <si>
    <t>https://podminky.urs.cz/item/CS_URS_2024_02/465511511</t>
  </si>
  <si>
    <t>81</t>
  </si>
  <si>
    <t>465511123</t>
  </si>
  <si>
    <t>Dlažba z lomového kamene upraveného vodorovná nebo plocha ve sklonu do 1:2 s dodáním hmot na sucho, bez výplně spár v ploše přes 20 m2, tl. 300 mm</t>
  </si>
  <si>
    <t>-1609910795</t>
  </si>
  <si>
    <t>https://podminky.urs.cz/item/CS_URS_2024_02/465511123</t>
  </si>
  <si>
    <t>82</t>
  </si>
  <si>
    <t>465513211.1</t>
  </si>
  <si>
    <t>Dlažba z kamene suchá s vyk.,výplň spár kam. 20 cm</t>
  </si>
  <si>
    <t>1115858694</t>
  </si>
  <si>
    <t>Podkladní vrstvy komunikací, letišť a ploch</t>
  </si>
  <si>
    <t>83</t>
  </si>
  <si>
    <t>564851011</t>
  </si>
  <si>
    <t>Podklad ze štěrkodrti ŠD s rozprostřením a zhutněním plochy jednotlivě do 100 m2, po zhutnění tl. 150 mm</t>
  </si>
  <si>
    <t>714398656</t>
  </si>
  <si>
    <t>https://podminky.urs.cz/item/CS_URS_2024_02/564851011</t>
  </si>
  <si>
    <t>84</t>
  </si>
  <si>
    <t>561121111</t>
  </si>
  <si>
    <t>Zřízení podkladu nebo ochranné vrstvy vozovky z mechanicky zpevněné zeminy MZ bez přidání pojiva nebo vylepšovacího materiálu, s rozprostřením, vlhčením, promísením a zhutněním, tloušťka po zhutnění 150 mm</t>
  </si>
  <si>
    <t>670332373</t>
  </si>
  <si>
    <t>https://podminky.urs.cz/item/CS_URS_2024_02/561121111</t>
  </si>
  <si>
    <t>85</t>
  </si>
  <si>
    <t>58333688</t>
  </si>
  <si>
    <t>kamenivo těžené hrubé frakce 32/63</t>
  </si>
  <si>
    <t>-317419699</t>
  </si>
  <si>
    <t>90,74*0,27 'Přepočtené koeficientem množství</t>
  </si>
  <si>
    <t>86</t>
  </si>
  <si>
    <t>564761111</t>
  </si>
  <si>
    <t>Podklad nebo kryt z kameniva hrubého drceného vel. 32-63 mm s rozprostřením a zhutněním plochy přes 100 m2, po zhutnění tl. 200 mm</t>
  </si>
  <si>
    <t>1478868377</t>
  </si>
  <si>
    <t>https://podminky.urs.cz/item/CS_URS_2024_02/564761111</t>
  </si>
  <si>
    <t>Kryty pozemních komunikací letišť a ploch z kameniva nebo živičné</t>
  </si>
  <si>
    <t>87</t>
  </si>
  <si>
    <t>577155131</t>
  </si>
  <si>
    <t>Asfaltový beton vrstva obrusná ACO 16 (ABH) s rozprostřením a zhutněním z modifikovaného asfaltu v pruhu šířky přes 1,5 do 3 m, po zhutnění tl. 60 mm</t>
  </si>
  <si>
    <t>-1267139233</t>
  </si>
  <si>
    <t>https://podminky.urs.cz/item/CS_URS_2024_02/577155131</t>
  </si>
  <si>
    <t>88</t>
  </si>
  <si>
    <t>577134141</t>
  </si>
  <si>
    <t>Asfaltový beton vrstva obrusná ACO 11 (ABS) s rozprostřením a se zhutněním z modifikovaného asfaltu v pruhu šířky přes 3 m, po zhutnění tl. 40 mm</t>
  </si>
  <si>
    <t>69940405</t>
  </si>
  <si>
    <t>https://podminky.urs.cz/item/CS_URS_2024_02/577134141</t>
  </si>
  <si>
    <t>89</t>
  </si>
  <si>
    <t>573231108</t>
  </si>
  <si>
    <t>Postřik spojovací PS bez posypu kamenivem ze silniční emulze, v množství 0,50 kg/m2</t>
  </si>
  <si>
    <t>278170395</t>
  </si>
  <si>
    <t>https://podminky.urs.cz/item/CS_URS_2024_02/573231108</t>
  </si>
  <si>
    <t>90</t>
  </si>
  <si>
    <t>573231111</t>
  </si>
  <si>
    <t>Postřik spojovací PS bez posypu kamenivem ze silniční emulze, v množství 0,70 kg/m2</t>
  </si>
  <si>
    <t>-545360641</t>
  </si>
  <si>
    <t>https://podminky.urs.cz/item/CS_URS_2024_02/573231111</t>
  </si>
  <si>
    <t>91</t>
  </si>
  <si>
    <t>571907111</t>
  </si>
  <si>
    <t>Posyp podkladu nebo krytu s rozprostřením a zhutněním kamenivem drceným nebo těženým, v množství přes 30 do 35 kg/m2</t>
  </si>
  <si>
    <t>-1327511335</t>
  </si>
  <si>
    <t>https://podminky.urs.cz/item/CS_URS_2024_02/571907111</t>
  </si>
  <si>
    <t>Kryty pozemních komunikací, letišť a ploch dlážděné</t>
  </si>
  <si>
    <t>92</t>
  </si>
  <si>
    <t>594111112</t>
  </si>
  <si>
    <t>Kladení dlažby z lomového kamene lomařsky upraveného v ploše vodorovné nebo ve sklonu na plocho tl. do 100 mm, bez vyplnění spár, s provedením lože tl. 50 mm z kameniva těženého</t>
  </si>
  <si>
    <t>-166737131</t>
  </si>
  <si>
    <t>https://podminky.urs.cz/item/CS_URS_2024_02/594111112</t>
  </si>
  <si>
    <t>93</t>
  </si>
  <si>
    <t>58381086</t>
  </si>
  <si>
    <t>kámen lomový upravený štípaný (80, 40, 20 cm) pískovec</t>
  </si>
  <si>
    <t>-1670530849</t>
  </si>
  <si>
    <t>32,56*2,1 'Přepočtené koeficientem množství</t>
  </si>
  <si>
    <t>94</t>
  </si>
  <si>
    <t>599632111</t>
  </si>
  <si>
    <t>Vyplnění spár dlažby (přídlažby) z lomového kamene v jakémkoliv sklonu plochy a jakékoliv tloušťky cementovou maltou se zatřením</t>
  </si>
  <si>
    <t>1607931209</t>
  </si>
  <si>
    <t>https://podminky.urs.cz/item/CS_URS_2024_02/599632111</t>
  </si>
  <si>
    <t>95</t>
  </si>
  <si>
    <t>597661111</t>
  </si>
  <si>
    <t>Rigol dlážděný do lože z betonu prostého tl. 100 mm, s vyplněním a zatřením spár cementovou maltou z dlažebních kostek drobných</t>
  </si>
  <si>
    <t>-1591175999</t>
  </si>
  <si>
    <t>https://podminky.urs.cz/item/CS_URS_2024_02/597661111</t>
  </si>
  <si>
    <t>711</t>
  </si>
  <si>
    <t>Izolace proti vodě, vlhkosti a plynům</t>
  </si>
  <si>
    <t>96</t>
  </si>
  <si>
    <t>711321132</t>
  </si>
  <si>
    <t>Provedení izolace mostovek natěradly a tmely za horka nátěrem asfaltem modifikovaným</t>
  </si>
  <si>
    <t>-1001446640</t>
  </si>
  <si>
    <t>https://podminky.urs.cz/item/CS_URS_2024_02/711321132</t>
  </si>
  <si>
    <t>97</t>
  </si>
  <si>
    <t>11163155</t>
  </si>
  <si>
    <t>lak hydroizolační z modifikovaného asfaltu</t>
  </si>
  <si>
    <t>195511541</t>
  </si>
  <si>
    <t>63,5*0,00263 'Přepočtené koeficientem množství</t>
  </si>
  <si>
    <t>98</t>
  </si>
  <si>
    <t>711341564</t>
  </si>
  <si>
    <t>Provedení izolace mostovek pásy přitavením NAIP</t>
  </si>
  <si>
    <t>930328375</t>
  </si>
  <si>
    <t>https://podminky.urs.cz/item/CS_URS_2024_02/711341564</t>
  </si>
  <si>
    <t>99</t>
  </si>
  <si>
    <t>62853004</t>
  </si>
  <si>
    <t>pás asfaltový natavitelný modifikovaný SBS s vložkou ze skleněné tkaniny a spalitelnou PE fólií nebo jemnozrnným minerálním posypem na horním povrchu tl 4,0mm</t>
  </si>
  <si>
    <t>-1666488816</t>
  </si>
  <si>
    <t>100</t>
  </si>
  <si>
    <t>62833158</t>
  </si>
  <si>
    <t>pás asfaltový natavitelný oxidovaný s vložkou ze skleněné tkaniny typu G200, s jemnozrnným minerálním posypem tl 4,0mm</t>
  </si>
  <si>
    <t>147227438</t>
  </si>
  <si>
    <t>101</t>
  </si>
  <si>
    <t>711311001</t>
  </si>
  <si>
    <t>Provedení izolace mostovek natěradly a tmely za studena nátěrem lakem asfaltovým penetračním</t>
  </si>
  <si>
    <t>-966820453</t>
  </si>
  <si>
    <t>https://podminky.urs.cz/item/CS_URS_2024_02/711311001</t>
  </si>
  <si>
    <t>102</t>
  </si>
  <si>
    <t>11163152</t>
  </si>
  <si>
    <t>lak hydroizolační asfaltový</t>
  </si>
  <si>
    <t>-2117156408</t>
  </si>
  <si>
    <t>192,5*0,00032 'Přepočtené koeficientem množství</t>
  </si>
  <si>
    <t>149</t>
  </si>
  <si>
    <t>711391303.1</t>
  </si>
  <si>
    <t>D+M hydroizolace mostovek litým mastixem asfaltovým 30 mm</t>
  </si>
  <si>
    <t>-1990634414</t>
  </si>
  <si>
    <t>728</t>
  </si>
  <si>
    <t>Vzduchotechnika</t>
  </si>
  <si>
    <t>103</t>
  </si>
  <si>
    <t>871475811</t>
  </si>
  <si>
    <t>Bourání stávajícího potrubí z PVC nebo polypropylenu PP v otevřeném výkopu DN přes 600 do 800</t>
  </si>
  <si>
    <t>-1450895050</t>
  </si>
  <si>
    <t>https://podminky.urs.cz/item/CS_URS_2024_02/871475811</t>
  </si>
  <si>
    <t>Poznámka k položce:_x000D_
vtaženo na kanalizaci</t>
  </si>
  <si>
    <t>767</t>
  </si>
  <si>
    <t>Konstrukce doplňkové stavební (zámečnické)</t>
  </si>
  <si>
    <t>104</t>
  </si>
  <si>
    <t>767996704</t>
  </si>
  <si>
    <t>Demontáž ostatních zámečnických konstrukcí řezáním o hmotnosti jednotlivých dílů přes 250 do 500 kg</t>
  </si>
  <si>
    <t>kg</t>
  </si>
  <si>
    <t>1633613891</t>
  </si>
  <si>
    <t>https://podminky.urs.cz/item/CS_URS_2024_02/767996704</t>
  </si>
  <si>
    <t>stávající zábradlí a doplňky</t>
  </si>
  <si>
    <t>328,60</t>
  </si>
  <si>
    <t>105</t>
  </si>
  <si>
    <t>767996705</t>
  </si>
  <si>
    <t>Demontáž ostatních zámečnických konstrukcí řezáním o hmotnosti jednotlivých dílů přes 500 kg</t>
  </si>
  <si>
    <t>-423875260</t>
  </si>
  <si>
    <t>https://podminky.urs.cz/item/CS_URS_2024_02/767996705</t>
  </si>
  <si>
    <t>STÁVAJÍCÍ MOSTNÍ PROVIZÓRIUM</t>
  </si>
  <si>
    <t>10500,00</t>
  </si>
  <si>
    <t>106</t>
  </si>
  <si>
    <t>767996703</t>
  </si>
  <si>
    <t>Demontáž ostatních zámečnických konstrukcí řezáním o hmotnosti jednotlivých dílů přes 100 do 250 kg</t>
  </si>
  <si>
    <t>93581097</t>
  </si>
  <si>
    <t>https://podminky.urs.cz/item/CS_URS_2024_02/767996703</t>
  </si>
  <si>
    <t>stavidlo</t>
  </si>
  <si>
    <t>516,80</t>
  </si>
  <si>
    <t>107</t>
  </si>
  <si>
    <t>767211313.1</t>
  </si>
  <si>
    <t>Atypické ocelové konstrukce - zábradlí</t>
  </si>
  <si>
    <t>-139052940</t>
  </si>
  <si>
    <t>https://podminky.urs.cz/item/CS_URS_2024_02/767211313.1</t>
  </si>
  <si>
    <t>782</t>
  </si>
  <si>
    <t>Dokončovací práce - obklady z kamene</t>
  </si>
  <si>
    <t>108</t>
  </si>
  <si>
    <t>715191003</t>
  </si>
  <si>
    <t>Provedení izolace stavebních konstrukcí - doplňkové práce dilatační spáry v dlažbách nebo obkladech vyplněním elastickým tmelem</t>
  </si>
  <si>
    <t>-1642505727</t>
  </si>
  <si>
    <t>https://podminky.urs.cz/item/CS_URS_2024_02/715191003</t>
  </si>
  <si>
    <t>109</t>
  </si>
  <si>
    <t>23152210</t>
  </si>
  <si>
    <t>tmel silikonový trvale pružný</t>
  </si>
  <si>
    <t>-1443296558</t>
  </si>
  <si>
    <t>11,8*1,3 'Přepočtené koeficientem množství</t>
  </si>
  <si>
    <t>Potrubí z trub plastických a skleněných</t>
  </si>
  <si>
    <t>110</t>
  </si>
  <si>
    <t>871353121.1</t>
  </si>
  <si>
    <t>Montáž trub z plastu, gumový kroužek, DN 200</t>
  </si>
  <si>
    <t>-1587303399</t>
  </si>
  <si>
    <t>111</t>
  </si>
  <si>
    <t>871393121.1</t>
  </si>
  <si>
    <t>Montáž trub z plastu, gumový kroužek, DN 400</t>
  </si>
  <si>
    <t>-845390131</t>
  </si>
  <si>
    <t>Ostatní konstrukce</t>
  </si>
  <si>
    <t>112</t>
  </si>
  <si>
    <t>894411111.1</t>
  </si>
  <si>
    <t>Šachta z betonových dílců pro DN 200</t>
  </si>
  <si>
    <t>-148039473</t>
  </si>
  <si>
    <t>Doplňující konstrukce a práce pozemních komunikací, letišť a ploch</t>
  </si>
  <si>
    <t>113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</si>
  <si>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</si>
  <si>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</si>
  <si>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-1290521705</t>
  </si>
  <si>
    <t>https://podminky.urs.cz/item/CS_URS_2024_02/916131213</t>
  </si>
  <si>
    <t>114</t>
  </si>
  <si>
    <t>59217034</t>
  </si>
  <si>
    <t>obrubník silniční betonový 1000x150x300mm</t>
  </si>
  <si>
    <t>439694472</t>
  </si>
  <si>
    <t>31,5*1,02 'Přepočtené koeficientem množství</t>
  </si>
  <si>
    <t>115</t>
  </si>
  <si>
    <t>916991121</t>
  </si>
  <si>
    <t>Lože pod obrubníky, krajníky nebo obruby z dlažebních kostek z betonu prostého</t>
  </si>
  <si>
    <t>-1039498090</t>
  </si>
  <si>
    <t>https://podminky.urs.cz/item/CS_URS_2024_02/916991121</t>
  </si>
  <si>
    <t>116</t>
  </si>
  <si>
    <t>919111111</t>
  </si>
  <si>
    <t>Řezání dilatačních spár v čerstvém cementobetonovém krytu příčných nebo podélných, šířky 4 mm, hloubky do 60 mm</t>
  </si>
  <si>
    <t>1103829213</t>
  </si>
  <si>
    <t>https://podminky.urs.cz/item/CS_URS_2024_02/919111111</t>
  </si>
  <si>
    <t>Různé dokončovací konstrukce a práce inženýrských staveb</t>
  </si>
  <si>
    <t>117</t>
  </si>
  <si>
    <t>935112111</t>
  </si>
  <si>
    <t>Osazení betonového příkopového žlabu s vyplněním a zatřením spár cementovou maltou s ložem tl. 100 mm z betonu prostého z betonových příkopových tvárnic šířky do 500 mm</t>
  </si>
  <si>
    <t>-541601487</t>
  </si>
  <si>
    <t>https://podminky.urs.cz/item/CS_URS_2024_02/935112111</t>
  </si>
  <si>
    <t>118</t>
  </si>
  <si>
    <t>59227054.1</t>
  </si>
  <si>
    <t>žlabovka příkopová betonová 155x295,5x665 mm přírodní</t>
  </si>
  <si>
    <t>801681472</t>
  </si>
  <si>
    <t>26*1,05 'Přepočtené koeficientem množství</t>
  </si>
  <si>
    <t>119</t>
  </si>
  <si>
    <t>935112911</t>
  </si>
  <si>
    <t>Osazení betonového příkopového žlabu s vyplněním a zatřením spár cementovou maltou Příplatek k cenám za každých dalších i započatých 10 mm tloušťky lože přes 100 mm</t>
  </si>
  <si>
    <t>923536655</t>
  </si>
  <si>
    <t>https://podminky.urs.cz/item/CS_URS_2024_02/935112911</t>
  </si>
  <si>
    <t>120</t>
  </si>
  <si>
    <t>938902111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</si>
  <si>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</si>
  <si>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889597483</t>
  </si>
  <si>
    <t>https://podminky.urs.cz/item/CS_URS_2024_02/938902111</t>
  </si>
  <si>
    <t>121</t>
  </si>
  <si>
    <t>938903111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</si>
  <si>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</si>
  <si>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-1994113477</t>
  </si>
  <si>
    <t>https://podminky.urs.cz/item/CS_URS_2024_02/938903111</t>
  </si>
  <si>
    <t>122</t>
  </si>
  <si>
    <t>936561111</t>
  </si>
  <si>
    <t>Podkladní a krycí vrstvy trubních propustků nebo překopů cest z kameniva drceného</t>
  </si>
  <si>
    <t>1044996718</t>
  </si>
  <si>
    <t>https://podminky.urs.cz/item/CS_URS_2024_02/936561111</t>
  </si>
  <si>
    <t>Lešení a stavební výtahy</t>
  </si>
  <si>
    <t>123</t>
  </si>
  <si>
    <t>946231111</t>
  </si>
  <si>
    <t>Zavěšené lešení pod bednění mostních říms pracovní a podpěrné s vyložením do 0,90 m montáž</t>
  </si>
  <si>
    <t>-191883608</t>
  </si>
  <si>
    <t>https://podminky.urs.cz/item/CS_URS_2024_02/946231111</t>
  </si>
  <si>
    <t>124</t>
  </si>
  <si>
    <t>946231121</t>
  </si>
  <si>
    <t>Zavěšené lešení pod bednění mostních říms pracovní a podpěrné s vyložením do 0,90 m demontáž</t>
  </si>
  <si>
    <t>1393816179</t>
  </si>
  <si>
    <t>https://podminky.urs.cz/item/CS_URS_2024_02/946231121</t>
  </si>
  <si>
    <t>Bourání konstrukcí</t>
  </si>
  <si>
    <t>125</t>
  </si>
  <si>
    <t>963041211</t>
  </si>
  <si>
    <t>Bourání mostních konstrukcí nosných konstrukcí z prostého betonu</t>
  </si>
  <si>
    <t>1918258256</t>
  </si>
  <si>
    <t>https://podminky.urs.cz/item/CS_URS_2024_02/963041211</t>
  </si>
  <si>
    <t>126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</si>
  <si>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</si>
  <si>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</si>
  <si>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-1959296246</t>
  </si>
  <si>
    <t>https://podminky.urs.cz/item/CS_URS_2024_02/960211251</t>
  </si>
  <si>
    <t>127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</si>
  <si>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</si>
  <si>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</si>
  <si>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-101270886</t>
  </si>
  <si>
    <t>https://podminky.urs.cz/item/CS_URS_2024_02/966006132</t>
  </si>
  <si>
    <t>128</t>
  </si>
  <si>
    <t>961021112</t>
  </si>
  <si>
    <t>Bourání mostních konstrukcí základů z kamene nebo cihel</t>
  </si>
  <si>
    <t>1915461378</t>
  </si>
  <si>
    <t>https://podminky.urs.cz/item/CS_URS_2024_02/961021112</t>
  </si>
  <si>
    <t>129</t>
  </si>
  <si>
    <t>966075141</t>
  </si>
  <si>
    <t>Odstranění různých konstrukcí na mostech kovového zábradlí vcelku</t>
  </si>
  <si>
    <t>106447058</t>
  </si>
  <si>
    <t>https://podminky.urs.cz/item/CS_URS_2024_02/966075141</t>
  </si>
  <si>
    <t>130</t>
  </si>
  <si>
    <t>963051111</t>
  </si>
  <si>
    <t>Bourání mostních konstrukcí nosných konstrukcí ze železového betonu</t>
  </si>
  <si>
    <t>-702137906</t>
  </si>
  <si>
    <t>https://podminky.urs.cz/item/CS_URS_2024_02/963051111</t>
  </si>
  <si>
    <t>131</t>
  </si>
  <si>
    <t>239111113</t>
  </si>
  <si>
    <t>Odbourání vrchní znehodnocené části výplně betonových pilot při průměru piloty přes 650 do 1250 mm</t>
  </si>
  <si>
    <t>-2018363296</t>
  </si>
  <si>
    <t>https://podminky.urs.cz/item/CS_URS_2024_02/239111113</t>
  </si>
  <si>
    <t>Prorážení otvorů a ostatní bourací práce</t>
  </si>
  <si>
    <t>132</t>
  </si>
  <si>
    <t>1270176838</t>
  </si>
  <si>
    <t>133</t>
  </si>
  <si>
    <t>997006002</t>
  </si>
  <si>
    <t>Úprava stavebního odpadu třídění strojové</t>
  </si>
  <si>
    <t>853319635</t>
  </si>
  <si>
    <t>https://podminky.urs.cz/item/CS_URS_2024_02/997006002</t>
  </si>
  <si>
    <t>134</t>
  </si>
  <si>
    <t>1599061960</t>
  </si>
  <si>
    <t>135</t>
  </si>
  <si>
    <t>997013501</t>
  </si>
  <si>
    <t>Odvoz suti a vybouraných hmot na skládku nebo meziskládku se složením, na vzdálenost do 1 km</t>
  </si>
  <si>
    <t>-1825472451</t>
  </si>
  <si>
    <t>https://podminky.urs.cz/item/CS_URS_2024_02/997013501</t>
  </si>
  <si>
    <t>136</t>
  </si>
  <si>
    <t>997013509</t>
  </si>
  <si>
    <t>Odvoz suti a vybouraných hmot na skládku nebo meziskládku se složením, na vzdálenost Příplatek k ceně za každý další započatý 1 km přes 1 km</t>
  </si>
  <si>
    <t>-883311392</t>
  </si>
  <si>
    <t>https://podminky.urs.cz/item/CS_URS_2024_02/997013509</t>
  </si>
  <si>
    <t>odvoz do 20 km</t>
  </si>
  <si>
    <t>332,480*(20,00-1,00)</t>
  </si>
  <si>
    <t>M22</t>
  </si>
  <si>
    <t>Montáže sdělovací a zabezpečovací techniky</t>
  </si>
  <si>
    <t>137</t>
  </si>
  <si>
    <t>220261104.1</t>
  </si>
  <si>
    <t>Konstrukce ocelová pro zařízení do 100 kg - žárově zinkovaná + nátěr</t>
  </si>
  <si>
    <t>227065464</t>
  </si>
  <si>
    <t>M46</t>
  </si>
  <si>
    <t>Zemní práce při montážích</t>
  </si>
  <si>
    <t>138</t>
  </si>
  <si>
    <t>919112111</t>
  </si>
  <si>
    <t>Řezání dilatačních spár v živičném krytu příčných nebo podélných, šířky 4 mm, hloubky do 60 mm</t>
  </si>
  <si>
    <t>721444789</t>
  </si>
  <si>
    <t>https://podminky.urs.cz/item/CS_URS_2024_02/919112111</t>
  </si>
  <si>
    <t>S</t>
  </si>
  <si>
    <t>Přesuny sutí</t>
  </si>
  <si>
    <t>139</t>
  </si>
  <si>
    <t>997013631</t>
  </si>
  <si>
    <t>Poplatek za uložení stavebního odpadu na skládce (skládkovné) směsného stavebního a demoličního zatříděného do Katalogu odpadů pod kódem 17 09 04</t>
  </si>
  <si>
    <t>-689682492</t>
  </si>
  <si>
    <t>https://podminky.urs.cz/item/CS_URS_2024_02/997013631</t>
  </si>
  <si>
    <t>140</t>
  </si>
  <si>
    <t>997013655</t>
  </si>
  <si>
    <t>Poplatek za uložení stavebního odpadu na skládce (skládkovné) zeminy a kamení zatříděného do Katalogu odpadů pod kódem 17 05 04</t>
  </si>
  <si>
    <t>1523376980</t>
  </si>
  <si>
    <t>https://podminky.urs.cz/item/CS_URS_2024_02/997013655</t>
  </si>
  <si>
    <t>Poznámka k položce:_x000D_
zemina a kamení s příměsí 10 % (cihla, beton)</t>
  </si>
  <si>
    <t>141</t>
  </si>
  <si>
    <t>997013602</t>
  </si>
  <si>
    <t>Poplatek za uložení stavebního odpadu na skládce (skládkovné) z armovaného betonu zatříděného do Katalogu odpadů pod kódem 17 01 01</t>
  </si>
  <si>
    <t>-902566937</t>
  </si>
  <si>
    <t>https://podminky.urs.cz/item/CS_URS_2024_02/997013602</t>
  </si>
  <si>
    <t>Poznámka k položce:_x000D_
beton lehce vyztužený, kusovost do 1600 cm2</t>
  </si>
  <si>
    <t>Ostatní materiál</t>
  </si>
  <si>
    <t>142</t>
  </si>
  <si>
    <t>11163166</t>
  </si>
  <si>
    <t>zálivka asfaltová elastická pro mostní závěry</t>
  </si>
  <si>
    <t>256</t>
  </si>
  <si>
    <t>741133649</t>
  </si>
  <si>
    <t>143</t>
  </si>
  <si>
    <t>13384340.1</t>
  </si>
  <si>
    <t>Tyč průřezu U 160, střední, jakost oceli S235</t>
  </si>
  <si>
    <t>-1827405416</t>
  </si>
  <si>
    <t>144</t>
  </si>
  <si>
    <t>998212195</t>
  </si>
  <si>
    <t>Přesun hmot pro mosty zděné, betonové monolitické, spřažené ocelobetonové nebo kovové Příplatek k cenám za zvětšený přesun přes přes vymezenou vodorovnou dopravní vzdálenost do 5000 m</t>
  </si>
  <si>
    <t>347746042</t>
  </si>
  <si>
    <t>https://podminky.urs.cz/item/CS_URS_2024_02/998212195</t>
  </si>
  <si>
    <t>145</t>
  </si>
  <si>
    <t>998212111</t>
  </si>
  <si>
    <t>Přesun hmot pro mosty zděné, betonové monolitické, spřažené ocelobetonové nebo kovové vodorovná dopravní vzdálenost do 100 m výška mostu do 20 m</t>
  </si>
  <si>
    <t>-612333572</t>
  </si>
  <si>
    <t>https://podminky.urs.cz/item/CS_URS_2024_02/998212111</t>
  </si>
  <si>
    <t>146</t>
  </si>
  <si>
    <t>28611146</t>
  </si>
  <si>
    <t>trubka kanalizační PVC DN 400x1000mm SN4</t>
  </si>
  <si>
    <t>-167444944</t>
  </si>
  <si>
    <t>OST - Ostatní a vedlejší náklady</t>
  </si>
  <si>
    <t>VRN - Vedlejší rozpočtové náklady</t>
  </si>
  <si>
    <t xml:space="preserve">    VRN1 - Doplňkové náklady DN</t>
  </si>
  <si>
    <t xml:space="preserve">    VRN2 - Příprava staveniště</t>
  </si>
  <si>
    <t xml:space="preserve">    VRN3 - Ostatní rozpočtové náklady (ORN)</t>
  </si>
  <si>
    <t>VRN</t>
  </si>
  <si>
    <t>Vedlejší rozpočtové náklady</t>
  </si>
  <si>
    <t>VRN1</t>
  </si>
  <si>
    <t>Doplňkové náklady DN</t>
  </si>
  <si>
    <t>VRN1.1</t>
  </si>
  <si>
    <t>Práce přesčas</t>
  </si>
  <si>
    <t>kpl</t>
  </si>
  <si>
    <t>253918450</t>
  </si>
  <si>
    <t>VRN1.2</t>
  </si>
  <si>
    <t>Bez pevné podl.</t>
  </si>
  <si>
    <t>972989308</t>
  </si>
  <si>
    <t>091403000</t>
  </si>
  <si>
    <t>Práce na památkovém objektu</t>
  </si>
  <si>
    <t>1024</t>
  </si>
  <si>
    <t>-442610581</t>
  </si>
  <si>
    <t>https://podminky.urs.cz/item/CS_URS_2024_02/091403000</t>
  </si>
  <si>
    <t>VRN2</t>
  </si>
  <si>
    <t>Příprava staveniště</t>
  </si>
  <si>
    <t>030001000</t>
  </si>
  <si>
    <t>Zařízení staveniště</t>
  </si>
  <si>
    <t>844610357</t>
  </si>
  <si>
    <t>https://podminky.urs.cz/item/CS_URS_2024_02/030001000</t>
  </si>
  <si>
    <t>065002000</t>
  </si>
  <si>
    <t>Mimostaveništní doprava materiálů, výrobků a strojů</t>
  </si>
  <si>
    <t>-864668736</t>
  </si>
  <si>
    <t>https://podminky.urs.cz/item/CS_URS_2024_02/065002000</t>
  </si>
  <si>
    <t>060001000</t>
  </si>
  <si>
    <t>Územní vlivy</t>
  </si>
  <si>
    <t>-1952743429</t>
  </si>
  <si>
    <t>https://podminky.urs.cz/item/CS_URS_2024_02/060001000</t>
  </si>
  <si>
    <t>070001000</t>
  </si>
  <si>
    <t>Provozní vlivy</t>
  </si>
  <si>
    <t>372272184</t>
  </si>
  <si>
    <t>https://podminky.urs.cz/item/CS_URS_2024_02/070001000</t>
  </si>
  <si>
    <t>090001000</t>
  </si>
  <si>
    <t>Ostatní náklady</t>
  </si>
  <si>
    <t>1530246569</t>
  </si>
  <si>
    <t>https://podminky.urs.cz/item/CS_URS_2024_02/090001000</t>
  </si>
  <si>
    <t>VRN2.1</t>
  </si>
  <si>
    <t>NUS z rozpočtu</t>
  </si>
  <si>
    <t>-1834349866</t>
  </si>
  <si>
    <t>VRN3</t>
  </si>
  <si>
    <t>Ostatní rozpočtové náklady (ORN)</t>
  </si>
  <si>
    <t>013203000</t>
  </si>
  <si>
    <t>Realizační projektová dokumentace stavby</t>
  </si>
  <si>
    <t>1725056466</t>
  </si>
  <si>
    <t>https://podminky.urs.cz/item/CS_URS_2024_02/013203000</t>
  </si>
  <si>
    <t>013254000</t>
  </si>
  <si>
    <t>Dokumentace skutečného provedení stavby včetně ML a HMP</t>
  </si>
  <si>
    <t>-873522382</t>
  </si>
  <si>
    <t>https://podminky.urs.cz/item/CS_URS_2024_02/013254000</t>
  </si>
  <si>
    <t>011103000</t>
  </si>
  <si>
    <t>Geodetická měření</t>
  </si>
  <si>
    <t>341241358</t>
  </si>
  <si>
    <t>https://podminky.urs.cz/item/CS_URS_2024_02/011103000</t>
  </si>
  <si>
    <t>071002000</t>
  </si>
  <si>
    <t>DIO včetně projednání</t>
  </si>
  <si>
    <t>573650886</t>
  </si>
  <si>
    <t>https://podminky.urs.cz/item/CS_URS_2024_02/071002000</t>
  </si>
  <si>
    <t>013274000</t>
  </si>
  <si>
    <t>Pasportizace sousedních objektů a objízdných tras</t>
  </si>
  <si>
    <t>-1776564180</t>
  </si>
  <si>
    <t>https://podminky.urs.cz/item/CS_URS_2024_02/013274000</t>
  </si>
  <si>
    <t>VRN3.1</t>
  </si>
  <si>
    <t>Fotodokumentace průběhu výstavby</t>
  </si>
  <si>
    <t>-1192735998</t>
  </si>
  <si>
    <t>VRN3.2</t>
  </si>
  <si>
    <t>Povodňový a havarijní plán</t>
  </si>
  <si>
    <t>1122366898</t>
  </si>
  <si>
    <t>VRN3.3</t>
  </si>
  <si>
    <t>Úpravy a následné opravy objízdných tras</t>
  </si>
  <si>
    <t>-2074838010</t>
  </si>
  <si>
    <t>VRN3.4</t>
  </si>
  <si>
    <t>Ochrana inženýrských sítí</t>
  </si>
  <si>
    <t>-1292601471</t>
  </si>
  <si>
    <t>VRN3.5</t>
  </si>
  <si>
    <t>Přeložka a vyvěšení sítí SO401</t>
  </si>
  <si>
    <t>1299201578</t>
  </si>
  <si>
    <t>Rozpočet stavby</t>
  </si>
  <si>
    <t>Rekonstrukce mostu NB04 v Nymburce</t>
  </si>
  <si>
    <t>Pokyny pro případné zpracování  “Cenové nabídky”</t>
  </si>
  <si>
    <r>
      <t xml:space="preserve">Zpracovatel nabídky je povinen podrobně prostudovat PD a porovnat ji s předloženým výkazem výměr. </t>
    </r>
    <r>
      <rPr>
        <sz val="10"/>
        <color rgb="FF000000"/>
        <rFont val="Arial"/>
        <family val="2"/>
        <charset val="238"/>
      </rPr>
      <t xml:space="preserve">Souhrnný výkaz výměr poskytuje ucelený přehled o rozsahu a ceně dodávek a prací. Dle tohoto výkazu bude stanovena celková a nejvýše přípustná cena dodávky a prací ve smlouvě o Dílo. </t>
    </r>
    <r>
      <rPr>
        <sz val="10"/>
        <color theme="1"/>
        <rFont val="Arial"/>
        <family val="2"/>
        <charset val="238"/>
      </rPr>
      <t xml:space="preserve">Pro všechny položky platí, že rozhodujícím dokumentem pro jejich množství, typ a kvalitu je Projektová dokumentace a specifikace standardů. Pro rozsah díla je určující projektová dokumentace. Výkaz výměr má pouze informativní a orientační povahu. Uchazeč se zavazuje prověřit výkaz výměr a na případně rozdílnosti upozornit zadavatele výběrového řízení. V případě nesrovnalostí je nutné kontaktovat projektanta a zadavatele VŘ.  </t>
    </r>
  </si>
  <si>
    <t>Cena Díla zahrnuje vždy:</t>
  </si>
  <si>
    <t xml:space="preserve">- veškeré vlivy předepsané zejména ustanoveními obsaženými ve smlouvě o dílo,
- kompletní přípravu včetně zpracování potřebné dílenské dokumentace a vzorkování, 
- dodávku, dopravu, montáž a veškeré související náklady spojené s realizací od zadání po předání stavby do užívání, včetně nákladů na koordinaci, uvedení do provozu, potřebné zkoušky a atesty,
- dokončovací práce, údržbu do doby dle smlouvy o dílo,
- odstranění závad, předání dokladů o skutečném provedení, revizní knihy a další nutné režie pro dílo,
- zajištění kolaudačních souhlasů včetně veškerých dokladů nutných pro úspěšné kolaudační řízení,
- náklady související s průběžným úklidem staveniště a přilehlých komunikací, likvidaci odpadů, 
- dočasná dopravní omezení, přesuny hmot atd.
- ostatní a vedlejší rozpočtové náklady (OST), zejména – projektové práce dokumentace skutečného provedení, zařízení staveniště, atd. </t>
  </si>
  <si>
    <t>Výše uvedené náklady, které jsou vykázány zvláštní položkou (např. zařízení staveniště, provozní vlivy, územní vlivy, atd.), jsou obsaženy v listě „OST - Vedlejší a ostatní ...“ a mají zahrnovat náklady v součtu pro celou stavbu. V jiných listech se tyto položky již neopakují. Další náklady, které nejsou vykázány zvláštní položkou, musí být součástí jednotlivých jednotkových cen.</t>
  </si>
  <si>
    <t xml:space="preserve">Popis, výměry ani struktura položek nesmí být uchazečem měněny. Části, které jsou ponechány pro doplnění, jsou označeny barevně. Jsou to pole jednotkových cen, která musí být v rámci podání cenové nabídky kompletně vyplněna. </t>
  </si>
  <si>
    <t xml:space="preserve">Jednotkové ceny nebudou obsahovat DPH. </t>
  </si>
  <si>
    <t>Při stanovení jednotkových cen je bezpodmínečně nutné, aby byly zakalkulovány veškeré konstrukce a jejich části dle dostupných výkresů a popisu standardů výrobků. Pokud tak uchazeč neučiní, nebude v průběhu provádění stavby brán zřetel na jeho event. požadavky na uznání víceprací vyplývajících z údajů a požadavků ve výše zmíněných projektových dokumentacích.</t>
  </si>
  <si>
    <t>Ceny jednotlivých položek výkazu výměr obsahují vždy:</t>
  </si>
  <si>
    <t>- dodávku a montáž není-li v popisu položky uvedeno jinak, 
- veškeré náklady související s dodávkou a montáží, tak aby byla zajištěn plná funkčnost Díla,
- pomocné lešení a dočasné pomocné konstrukce, v případě nutnosti jejich použití.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</si>
</sst>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1"/>
      <color theme="1"/>
      <name val="Arial"/>
      <family val="2"/>
      <charset val="238"/>
    </font>
    <font>
      <b/>
      <sz val="48"/>
      <color theme="1"/>
      <name val="Arial"/>
      <family val="2"/>
      <charset val="238"/>
    </font>
    <font>
      <b/>
      <sz val="28"/>
      <name val="Arial"/>
      <family val="2"/>
      <charset val="238"/>
    </font>
    <font>
      <sz val="1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1" fillId="0" borderId="0" applyNumberFormat="0" applyFill="0" applyBorder="0" applyAlignment="0" applyProtection="0"/>
    <xf numFmtId="0" fontId="1" fillId="0" borderId="0"/>
    <xf numFmtId="0" fontId="42" fillId="0" borderId="0"/>
  </cellStyleXfs>
  <cellXfs count="26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3" borderId="19" xfId="0" applyFont="1" applyFill="1" applyBorder="1" applyAlignment="1" applyProtection="1">
      <alignment horizontal="left" vertical="center"/>
      <protection locked="0"/>
    </xf>
    <xf numFmtId="0" fontId="3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1" fillId="0" borderId="0" xfId="2"/>
    <xf numFmtId="0" fontId="42" fillId="0" borderId="0" xfId="3"/>
    <xf numFmtId="0" fontId="43" fillId="0" borderId="0" xfId="2" applyFont="1"/>
    <xf numFmtId="14" fontId="47" fillId="0" borderId="0" xfId="2" applyNumberFormat="1" applyFont="1"/>
    <xf numFmtId="0" fontId="48" fillId="6" borderId="23" xfId="2" applyFont="1" applyFill="1" applyBorder="1"/>
    <xf numFmtId="0" fontId="43" fillId="6" borderId="24" xfId="2" applyFont="1" applyFill="1" applyBorder="1"/>
    <xf numFmtId="0" fontId="1" fillId="6" borderId="24" xfId="2" applyFill="1" applyBorder="1"/>
    <xf numFmtId="0" fontId="1" fillId="6" borderId="25" xfId="2" applyFill="1" applyBorder="1"/>
    <xf numFmtId="0" fontId="43" fillId="0" borderId="26" xfId="2" applyFont="1" applyBorder="1"/>
    <xf numFmtId="0" fontId="1" fillId="0" borderId="27" xfId="2" applyBorder="1"/>
    <xf numFmtId="0" fontId="49" fillId="0" borderId="26" xfId="2" applyFont="1" applyBorder="1" applyAlignment="1">
      <alignment horizontal="left" vertical="center" wrapText="1"/>
    </xf>
    <xf numFmtId="0" fontId="49" fillId="0" borderId="0" xfId="2" applyFont="1" applyAlignment="1">
      <alignment horizontal="left" vertical="center" wrapText="1"/>
    </xf>
    <xf numFmtId="0" fontId="1" fillId="0" borderId="26" xfId="2" applyBorder="1"/>
    <xf numFmtId="0" fontId="23" fillId="7" borderId="22" xfId="0" applyFont="1" applyFill="1" applyBorder="1" applyAlignment="1" applyProtection="1">
      <alignment horizontal="left" vertical="center" wrapText="1"/>
      <protection locked="0"/>
    </xf>
    <xf numFmtId="0" fontId="44" fillId="0" borderId="0" xfId="2" applyFont="1" applyAlignment="1">
      <alignment horizontal="center" vertical="top"/>
    </xf>
    <xf numFmtId="0" fontId="45" fillId="0" borderId="0" xfId="3" applyFont="1" applyAlignment="1">
      <alignment horizontal="center" vertical="center" wrapText="1"/>
    </xf>
    <xf numFmtId="49" fontId="46" fillId="0" borderId="0" xfId="2" applyNumberFormat="1" applyFont="1" applyAlignment="1">
      <alignment horizontal="center" wrapText="1"/>
    </xf>
    <xf numFmtId="14" fontId="1" fillId="0" borderId="0" xfId="2" applyNumberFormat="1" applyAlignment="1">
      <alignment horizontal="center"/>
    </xf>
    <xf numFmtId="0" fontId="49" fillId="0" borderId="26" xfId="2" applyFont="1" applyBorder="1" applyAlignment="1">
      <alignment horizontal="left" vertical="center" wrapText="1"/>
    </xf>
    <xf numFmtId="0" fontId="49" fillId="0" borderId="0" xfId="2" applyFont="1" applyAlignment="1">
      <alignment horizontal="left" vertical="center" wrapText="1"/>
    </xf>
    <xf numFmtId="0" fontId="49" fillId="0" borderId="27" xfId="2" applyFont="1" applyBorder="1" applyAlignment="1">
      <alignment horizontal="left" vertical="center" wrapText="1"/>
    </xf>
    <xf numFmtId="0" fontId="51" fillId="0" borderId="26" xfId="2" applyFont="1" applyBorder="1" applyAlignment="1">
      <alignment horizontal="left" vertical="center" wrapText="1"/>
    </xf>
    <xf numFmtId="0" fontId="51" fillId="0" borderId="0" xfId="2" applyFont="1" applyAlignment="1">
      <alignment horizontal="left" vertical="center" wrapText="1"/>
    </xf>
    <xf numFmtId="0" fontId="51" fillId="0" borderId="27" xfId="2" applyFont="1" applyBorder="1" applyAlignment="1">
      <alignment horizontal="left" vertical="center" wrapText="1"/>
    </xf>
    <xf numFmtId="49" fontId="49" fillId="0" borderId="26" xfId="2" applyNumberFormat="1" applyFont="1" applyBorder="1" applyAlignment="1">
      <alignment horizontal="left" vertical="center" wrapText="1"/>
    </xf>
    <xf numFmtId="49" fontId="49" fillId="0" borderId="0" xfId="2" applyNumberFormat="1" applyFont="1" applyAlignment="1">
      <alignment horizontal="left" vertical="center" wrapText="1"/>
    </xf>
    <xf numFmtId="49" fontId="49" fillId="0" borderId="27" xfId="2" applyNumberFormat="1" applyFont="1" applyBorder="1" applyAlignment="1">
      <alignment horizontal="left" vertical="center" wrapText="1"/>
    </xf>
    <xf numFmtId="0" fontId="49" fillId="0" borderId="28" xfId="2" applyFont="1" applyBorder="1" applyAlignment="1">
      <alignment horizontal="left" vertical="center" wrapText="1"/>
    </xf>
    <xf numFmtId="0" fontId="49" fillId="0" borderId="29" xfId="2" applyFont="1" applyBorder="1" applyAlignment="1">
      <alignment horizontal="left" vertical="center" wrapText="1"/>
    </xf>
    <xf numFmtId="0" fontId="49" fillId="0" borderId="30" xfId="2" applyFont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</cellXfs>
  <cellStyles count="4">
    <cellStyle name="Hypertextový odkaz" xfId="1" builtinId="8"/>
    <cellStyle name="Normální" xfId="0" builtinId="0" customBuiltin="1"/>
    <cellStyle name="Normální 2 2" xfId="2" xr:uid="{797682FC-5CFB-461A-A3D4-D2FCCAE5D781}"/>
    <cellStyle name="Normální 3" xfId="3" xr:uid="{E2E1DCED-5E1F-487F-86F2-44469A19401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171152101" TargetMode="External"/><Relationship Id="rId117" Type="http://schemas.openxmlformats.org/officeDocument/2006/relationships/hyperlink" Target="https://podminky.urs.cz/item/CS_URS_2024_02/997013655" TargetMode="External"/><Relationship Id="rId21" Type="http://schemas.openxmlformats.org/officeDocument/2006/relationships/hyperlink" Target="https://podminky.urs.cz/item/CS_URS_2024_02/133554101" TargetMode="External"/><Relationship Id="rId42" Type="http://schemas.openxmlformats.org/officeDocument/2006/relationships/hyperlink" Target="https://podminky.urs.cz/item/CS_URS_2024_02/226213213" TargetMode="External"/><Relationship Id="rId47" Type="http://schemas.openxmlformats.org/officeDocument/2006/relationships/hyperlink" Target="https://podminky.urs.cz/item/CS_URS_2024_02/278381146" TargetMode="External"/><Relationship Id="rId63" Type="http://schemas.openxmlformats.org/officeDocument/2006/relationships/hyperlink" Target="https://podminky.urs.cz/item/CS_URS_2024_02/421351241" TargetMode="External"/><Relationship Id="rId68" Type="http://schemas.openxmlformats.org/officeDocument/2006/relationships/hyperlink" Target="https://podminky.urs.cz/item/CS_URS_2024_02/451315117" TargetMode="External"/><Relationship Id="rId84" Type="http://schemas.openxmlformats.org/officeDocument/2006/relationships/hyperlink" Target="https://podminky.urs.cz/item/CS_URS_2024_02/711321132" TargetMode="External"/><Relationship Id="rId89" Type="http://schemas.openxmlformats.org/officeDocument/2006/relationships/hyperlink" Target="https://podminky.urs.cz/item/CS_URS_2024_02/767996705" TargetMode="External"/><Relationship Id="rId112" Type="http://schemas.openxmlformats.org/officeDocument/2006/relationships/hyperlink" Target="https://podminky.urs.cz/item/CS_URS_2024_02/997211611" TargetMode="External"/><Relationship Id="rId16" Type="http://schemas.openxmlformats.org/officeDocument/2006/relationships/hyperlink" Target="https://podminky.urs.cz/item/CS_URS_2024_02/121103111" TargetMode="External"/><Relationship Id="rId107" Type="http://schemas.openxmlformats.org/officeDocument/2006/relationships/hyperlink" Target="https://podminky.urs.cz/item/CS_URS_2024_02/966075141" TargetMode="External"/><Relationship Id="rId11" Type="http://schemas.openxmlformats.org/officeDocument/2006/relationships/hyperlink" Target="https://podminky.urs.cz/item/CS_URS_2024_02/113107152" TargetMode="External"/><Relationship Id="rId32" Type="http://schemas.openxmlformats.org/officeDocument/2006/relationships/hyperlink" Target="https://podminky.urs.cz/item/CS_URS_2024_02/212752701" TargetMode="External"/><Relationship Id="rId37" Type="http://schemas.openxmlformats.org/officeDocument/2006/relationships/hyperlink" Target="https://podminky.urs.cz/item/CS_URS_2024_02/153113111" TargetMode="External"/><Relationship Id="rId53" Type="http://schemas.openxmlformats.org/officeDocument/2006/relationships/hyperlink" Target="https://podminky.urs.cz/item/CS_URS_2024_02/334351115" TargetMode="External"/><Relationship Id="rId58" Type="http://schemas.openxmlformats.org/officeDocument/2006/relationships/hyperlink" Target="https://podminky.urs.cz/item/CS_URS_2024_02/348185211" TargetMode="External"/><Relationship Id="rId74" Type="http://schemas.openxmlformats.org/officeDocument/2006/relationships/hyperlink" Target="https://podminky.urs.cz/item/CS_URS_2024_02/561121111" TargetMode="External"/><Relationship Id="rId79" Type="http://schemas.openxmlformats.org/officeDocument/2006/relationships/hyperlink" Target="https://podminky.urs.cz/item/CS_URS_2024_02/573231111" TargetMode="External"/><Relationship Id="rId102" Type="http://schemas.openxmlformats.org/officeDocument/2006/relationships/hyperlink" Target="https://podminky.urs.cz/item/CS_URS_2024_02/946231121" TargetMode="External"/><Relationship Id="rId5" Type="http://schemas.openxmlformats.org/officeDocument/2006/relationships/hyperlink" Target="https://podminky.urs.cz/item/CS_URS_2024_02/112101122" TargetMode="External"/><Relationship Id="rId90" Type="http://schemas.openxmlformats.org/officeDocument/2006/relationships/hyperlink" Target="https://podminky.urs.cz/item/CS_URS_2024_02/767996703" TargetMode="External"/><Relationship Id="rId95" Type="http://schemas.openxmlformats.org/officeDocument/2006/relationships/hyperlink" Target="https://podminky.urs.cz/item/CS_URS_2024_02/919111111" TargetMode="External"/><Relationship Id="rId22" Type="http://schemas.openxmlformats.org/officeDocument/2006/relationships/hyperlink" Target="https://podminky.urs.cz/item/CS_URS_2024_02/133354101" TargetMode="External"/><Relationship Id="rId27" Type="http://schemas.openxmlformats.org/officeDocument/2006/relationships/hyperlink" Target="https://podminky.urs.cz/item/CS_URS_2024_02/997211611" TargetMode="External"/><Relationship Id="rId43" Type="http://schemas.openxmlformats.org/officeDocument/2006/relationships/hyperlink" Target="https://podminky.urs.cz/item/CS_URS_2024_02/275321118" TargetMode="External"/><Relationship Id="rId48" Type="http://schemas.openxmlformats.org/officeDocument/2006/relationships/hyperlink" Target="https://podminky.urs.cz/item/CS_URS_2024_02/919726122" TargetMode="External"/><Relationship Id="rId64" Type="http://schemas.openxmlformats.org/officeDocument/2006/relationships/hyperlink" Target="https://podminky.urs.cz/item/CS_URS_2024_02/423951111" TargetMode="External"/><Relationship Id="rId69" Type="http://schemas.openxmlformats.org/officeDocument/2006/relationships/hyperlink" Target="https://podminky.urs.cz/item/CS_URS_2024_02/464451114" TargetMode="External"/><Relationship Id="rId113" Type="http://schemas.openxmlformats.org/officeDocument/2006/relationships/hyperlink" Target="https://podminky.urs.cz/item/CS_URS_2024_02/997013501" TargetMode="External"/><Relationship Id="rId118" Type="http://schemas.openxmlformats.org/officeDocument/2006/relationships/hyperlink" Target="https://podminky.urs.cz/item/CS_URS_2024_02/997013602" TargetMode="External"/><Relationship Id="rId80" Type="http://schemas.openxmlformats.org/officeDocument/2006/relationships/hyperlink" Target="https://podminky.urs.cz/item/CS_URS_2024_02/571907111" TargetMode="External"/><Relationship Id="rId85" Type="http://schemas.openxmlformats.org/officeDocument/2006/relationships/hyperlink" Target="https://podminky.urs.cz/item/CS_URS_2024_02/711341564" TargetMode="External"/><Relationship Id="rId12" Type="http://schemas.openxmlformats.org/officeDocument/2006/relationships/hyperlink" Target="https://podminky.urs.cz/item/CS_URS_2024_02/115001105" TargetMode="External"/><Relationship Id="rId17" Type="http://schemas.openxmlformats.org/officeDocument/2006/relationships/hyperlink" Target="https://podminky.urs.cz/item/CS_URS_2024_02/122251103" TargetMode="External"/><Relationship Id="rId33" Type="http://schemas.openxmlformats.org/officeDocument/2006/relationships/hyperlink" Target="https://podminky.urs.cz/item/CS_URS_2024_02/231611117" TargetMode="External"/><Relationship Id="rId38" Type="http://schemas.openxmlformats.org/officeDocument/2006/relationships/hyperlink" Target="https://podminky.urs.cz/item/CS_URS_2024_02/153111114" TargetMode="External"/><Relationship Id="rId59" Type="http://schemas.openxmlformats.org/officeDocument/2006/relationships/hyperlink" Target="https://podminky.urs.cz/item/CS_URS_2024_02/348171111" TargetMode="External"/><Relationship Id="rId103" Type="http://schemas.openxmlformats.org/officeDocument/2006/relationships/hyperlink" Target="https://podminky.urs.cz/item/CS_URS_2024_02/963041211" TargetMode="External"/><Relationship Id="rId108" Type="http://schemas.openxmlformats.org/officeDocument/2006/relationships/hyperlink" Target="https://podminky.urs.cz/item/CS_URS_2024_02/963051111" TargetMode="External"/><Relationship Id="rId54" Type="http://schemas.openxmlformats.org/officeDocument/2006/relationships/hyperlink" Target="https://podminky.urs.cz/item/CS_URS_2024_02/334351214" TargetMode="External"/><Relationship Id="rId70" Type="http://schemas.openxmlformats.org/officeDocument/2006/relationships/hyperlink" Target="https://podminky.urs.cz/item/CS_URS_2024_02/465928121" TargetMode="External"/><Relationship Id="rId75" Type="http://schemas.openxmlformats.org/officeDocument/2006/relationships/hyperlink" Target="https://podminky.urs.cz/item/CS_URS_2024_02/564761111" TargetMode="External"/><Relationship Id="rId91" Type="http://schemas.openxmlformats.org/officeDocument/2006/relationships/hyperlink" Target="https://podminky.urs.cz/item/CS_URS_2024_02/767211313.1" TargetMode="External"/><Relationship Id="rId96" Type="http://schemas.openxmlformats.org/officeDocument/2006/relationships/hyperlink" Target="https://podminky.urs.cz/item/CS_URS_2024_02/935112111" TargetMode="External"/><Relationship Id="rId1" Type="http://schemas.openxmlformats.org/officeDocument/2006/relationships/hyperlink" Target="https://podminky.urs.cz/item/CS_URS_2024_02/153191121" TargetMode="External"/><Relationship Id="rId6" Type="http://schemas.openxmlformats.org/officeDocument/2006/relationships/hyperlink" Target="https://podminky.urs.cz/item/CS_URS_2024_02/115101201" TargetMode="External"/><Relationship Id="rId23" Type="http://schemas.openxmlformats.org/officeDocument/2006/relationships/hyperlink" Target="https://podminky.urs.cz/item/CS_URS_2024_02/132351102" TargetMode="External"/><Relationship Id="rId28" Type="http://schemas.openxmlformats.org/officeDocument/2006/relationships/hyperlink" Target="https://podminky.urs.cz/item/CS_URS_2024_02/997211511" TargetMode="External"/><Relationship Id="rId49" Type="http://schemas.openxmlformats.org/officeDocument/2006/relationships/hyperlink" Target="https://podminky.urs.cz/item/CS_URS_2024_02/317353121" TargetMode="External"/><Relationship Id="rId114" Type="http://schemas.openxmlformats.org/officeDocument/2006/relationships/hyperlink" Target="https://podminky.urs.cz/item/CS_URS_2024_02/997013509" TargetMode="External"/><Relationship Id="rId119" Type="http://schemas.openxmlformats.org/officeDocument/2006/relationships/hyperlink" Target="https://podminky.urs.cz/item/CS_URS_2024_02/998212195" TargetMode="External"/><Relationship Id="rId44" Type="http://schemas.openxmlformats.org/officeDocument/2006/relationships/hyperlink" Target="https://podminky.urs.cz/item/CS_URS_2024_02/275354111" TargetMode="External"/><Relationship Id="rId60" Type="http://schemas.openxmlformats.org/officeDocument/2006/relationships/hyperlink" Target="https://podminky.urs.cz/item/CS_URS_2024_02/421321108" TargetMode="External"/><Relationship Id="rId65" Type="http://schemas.openxmlformats.org/officeDocument/2006/relationships/hyperlink" Target="https://podminky.urs.cz/item/CS_URS_2024_02/423952111" TargetMode="External"/><Relationship Id="rId81" Type="http://schemas.openxmlformats.org/officeDocument/2006/relationships/hyperlink" Target="https://podminky.urs.cz/item/CS_URS_2024_02/594111112" TargetMode="External"/><Relationship Id="rId86" Type="http://schemas.openxmlformats.org/officeDocument/2006/relationships/hyperlink" Target="https://podminky.urs.cz/item/CS_URS_2024_02/711311001" TargetMode="External"/><Relationship Id="rId4" Type="http://schemas.openxmlformats.org/officeDocument/2006/relationships/hyperlink" Target="https://podminky.urs.cz/item/CS_URS_2024_02/112101104" TargetMode="External"/><Relationship Id="rId9" Type="http://schemas.openxmlformats.org/officeDocument/2006/relationships/hyperlink" Target="https://podminky.urs.cz/item/CS_URS_2024_02/113105111" TargetMode="External"/><Relationship Id="rId13" Type="http://schemas.openxmlformats.org/officeDocument/2006/relationships/hyperlink" Target="https://podminky.urs.cz/item/CS_URS_2024_02/119001402" TargetMode="External"/><Relationship Id="rId18" Type="http://schemas.openxmlformats.org/officeDocument/2006/relationships/hyperlink" Target="https://podminky.urs.cz/item/CS_URS_2024_02/122351103" TargetMode="External"/><Relationship Id="rId39" Type="http://schemas.openxmlformats.org/officeDocument/2006/relationships/hyperlink" Target="https://podminky.urs.cz/item/CS_URS_2024_02/153111136" TargetMode="External"/><Relationship Id="rId109" Type="http://schemas.openxmlformats.org/officeDocument/2006/relationships/hyperlink" Target="https://podminky.urs.cz/item/CS_URS_2024_02/239111113" TargetMode="External"/><Relationship Id="rId34" Type="http://schemas.openxmlformats.org/officeDocument/2006/relationships/hyperlink" Target="https://podminky.urs.cz/item/CS_URS_2024_02/231112113" TargetMode="External"/><Relationship Id="rId50" Type="http://schemas.openxmlformats.org/officeDocument/2006/relationships/hyperlink" Target="https://podminky.urs.cz/item/CS_URS_2024_02/317353221" TargetMode="External"/><Relationship Id="rId55" Type="http://schemas.openxmlformats.org/officeDocument/2006/relationships/hyperlink" Target="https://podminky.urs.cz/item/CS_URS_2024_02/334323418" TargetMode="External"/><Relationship Id="rId76" Type="http://schemas.openxmlformats.org/officeDocument/2006/relationships/hyperlink" Target="https://podminky.urs.cz/item/CS_URS_2024_02/577155131" TargetMode="External"/><Relationship Id="rId97" Type="http://schemas.openxmlformats.org/officeDocument/2006/relationships/hyperlink" Target="https://podminky.urs.cz/item/CS_URS_2024_02/935112911" TargetMode="External"/><Relationship Id="rId104" Type="http://schemas.openxmlformats.org/officeDocument/2006/relationships/hyperlink" Target="https://podminky.urs.cz/item/CS_URS_2024_02/960211251" TargetMode="External"/><Relationship Id="rId120" Type="http://schemas.openxmlformats.org/officeDocument/2006/relationships/hyperlink" Target="https://podminky.urs.cz/item/CS_URS_2024_02/998212111" TargetMode="External"/><Relationship Id="rId7" Type="http://schemas.openxmlformats.org/officeDocument/2006/relationships/hyperlink" Target="https://podminky.urs.cz/item/CS_URS_2024_02/115001103" TargetMode="External"/><Relationship Id="rId71" Type="http://schemas.openxmlformats.org/officeDocument/2006/relationships/hyperlink" Target="https://podminky.urs.cz/item/CS_URS_2024_02/465511511" TargetMode="External"/><Relationship Id="rId92" Type="http://schemas.openxmlformats.org/officeDocument/2006/relationships/hyperlink" Target="https://podminky.urs.cz/item/CS_URS_2024_02/715191003" TargetMode="External"/><Relationship Id="rId2" Type="http://schemas.openxmlformats.org/officeDocument/2006/relationships/hyperlink" Target="https://podminky.urs.cz/item/CS_URS_2024_02/153191131" TargetMode="External"/><Relationship Id="rId29" Type="http://schemas.openxmlformats.org/officeDocument/2006/relationships/hyperlink" Target="https://podminky.urs.cz/item/CS_URS_2024_02/997211111" TargetMode="External"/><Relationship Id="rId24" Type="http://schemas.openxmlformats.org/officeDocument/2006/relationships/hyperlink" Target="https://podminky.urs.cz/item/CS_URS_2024_02/162251102" TargetMode="External"/><Relationship Id="rId40" Type="http://schemas.openxmlformats.org/officeDocument/2006/relationships/hyperlink" Target="https://podminky.urs.cz/item/CS_URS_2024_02/153111115" TargetMode="External"/><Relationship Id="rId45" Type="http://schemas.openxmlformats.org/officeDocument/2006/relationships/hyperlink" Target="https://podminky.urs.cz/item/CS_URS_2024_02/275354211" TargetMode="External"/><Relationship Id="rId66" Type="http://schemas.openxmlformats.org/officeDocument/2006/relationships/hyperlink" Target="https://podminky.urs.cz/item/CS_URS_2024_02/327501111" TargetMode="External"/><Relationship Id="rId87" Type="http://schemas.openxmlformats.org/officeDocument/2006/relationships/hyperlink" Target="https://podminky.urs.cz/item/CS_URS_2024_02/871475811" TargetMode="External"/><Relationship Id="rId110" Type="http://schemas.openxmlformats.org/officeDocument/2006/relationships/hyperlink" Target="https://podminky.urs.cz/item/CS_URS_2024_02/997211111" TargetMode="External"/><Relationship Id="rId115" Type="http://schemas.openxmlformats.org/officeDocument/2006/relationships/hyperlink" Target="https://podminky.urs.cz/item/CS_URS_2024_02/919112111" TargetMode="External"/><Relationship Id="rId61" Type="http://schemas.openxmlformats.org/officeDocument/2006/relationships/hyperlink" Target="https://podminky.urs.cz/item/CS_URS_2024_02/421361226" TargetMode="External"/><Relationship Id="rId82" Type="http://schemas.openxmlformats.org/officeDocument/2006/relationships/hyperlink" Target="https://podminky.urs.cz/item/CS_URS_2024_02/599632111" TargetMode="External"/><Relationship Id="rId19" Type="http://schemas.openxmlformats.org/officeDocument/2006/relationships/hyperlink" Target="https://podminky.urs.cz/item/CS_URS_2024_02/122451103" TargetMode="External"/><Relationship Id="rId14" Type="http://schemas.openxmlformats.org/officeDocument/2006/relationships/hyperlink" Target="https://podminky.urs.cz/item/CS_URS_2024_02/119001421" TargetMode="External"/><Relationship Id="rId30" Type="http://schemas.openxmlformats.org/officeDocument/2006/relationships/hyperlink" Target="https://podminky.urs.cz/item/CS_URS_2024_02/184818234" TargetMode="External"/><Relationship Id="rId35" Type="http://schemas.openxmlformats.org/officeDocument/2006/relationships/hyperlink" Target="https://podminky.urs.cz/item/CS_URS_2024_02/153126131" TargetMode="External"/><Relationship Id="rId56" Type="http://schemas.openxmlformats.org/officeDocument/2006/relationships/hyperlink" Target="https://podminky.urs.cz/item/CS_URS_2024_02/348185121" TargetMode="External"/><Relationship Id="rId77" Type="http://schemas.openxmlformats.org/officeDocument/2006/relationships/hyperlink" Target="https://podminky.urs.cz/item/CS_URS_2024_02/577134141" TargetMode="External"/><Relationship Id="rId100" Type="http://schemas.openxmlformats.org/officeDocument/2006/relationships/hyperlink" Target="https://podminky.urs.cz/item/CS_URS_2024_02/936561111" TargetMode="External"/><Relationship Id="rId105" Type="http://schemas.openxmlformats.org/officeDocument/2006/relationships/hyperlink" Target="https://podminky.urs.cz/item/CS_URS_2024_02/966006132" TargetMode="External"/><Relationship Id="rId8" Type="http://schemas.openxmlformats.org/officeDocument/2006/relationships/hyperlink" Target="https://podminky.urs.cz/item/CS_URS_2024_02/115101321" TargetMode="External"/><Relationship Id="rId51" Type="http://schemas.openxmlformats.org/officeDocument/2006/relationships/hyperlink" Target="https://podminky.urs.cz/item/CS_URS_2024_02/317321118" TargetMode="External"/><Relationship Id="rId72" Type="http://schemas.openxmlformats.org/officeDocument/2006/relationships/hyperlink" Target="https://podminky.urs.cz/item/CS_URS_2024_02/465511123" TargetMode="External"/><Relationship Id="rId93" Type="http://schemas.openxmlformats.org/officeDocument/2006/relationships/hyperlink" Target="https://podminky.urs.cz/item/CS_URS_2024_02/916131213" TargetMode="External"/><Relationship Id="rId98" Type="http://schemas.openxmlformats.org/officeDocument/2006/relationships/hyperlink" Target="https://podminky.urs.cz/item/CS_URS_2024_02/938902111" TargetMode="External"/><Relationship Id="rId121" Type="http://schemas.openxmlformats.org/officeDocument/2006/relationships/drawing" Target="../drawings/drawing2.xml"/><Relationship Id="rId3" Type="http://schemas.openxmlformats.org/officeDocument/2006/relationships/hyperlink" Target="https://podminky.urs.cz/item/CS_URS_2024_02/111251103" TargetMode="External"/><Relationship Id="rId25" Type="http://schemas.openxmlformats.org/officeDocument/2006/relationships/hyperlink" Target="https://podminky.urs.cz/item/CS_URS_2024_02/175151101" TargetMode="External"/><Relationship Id="rId46" Type="http://schemas.openxmlformats.org/officeDocument/2006/relationships/hyperlink" Target="https://podminky.urs.cz/item/CS_URS_2024_02/275361116" TargetMode="External"/><Relationship Id="rId67" Type="http://schemas.openxmlformats.org/officeDocument/2006/relationships/hyperlink" Target="https://podminky.urs.cz/item/CS_URS_2024_02/327591111" TargetMode="External"/><Relationship Id="rId116" Type="http://schemas.openxmlformats.org/officeDocument/2006/relationships/hyperlink" Target="https://podminky.urs.cz/item/CS_URS_2024_02/997013631" TargetMode="External"/><Relationship Id="rId20" Type="http://schemas.openxmlformats.org/officeDocument/2006/relationships/hyperlink" Target="https://podminky.urs.cz/item/CS_URS_2024_02/122551103" TargetMode="External"/><Relationship Id="rId41" Type="http://schemas.openxmlformats.org/officeDocument/2006/relationships/hyperlink" Target="https://podminky.urs.cz/item/CS_URS_2024_02/153111137" TargetMode="External"/><Relationship Id="rId62" Type="http://schemas.openxmlformats.org/officeDocument/2006/relationships/hyperlink" Target="https://podminky.urs.cz/item/CS_URS_2024_02/421351141" TargetMode="External"/><Relationship Id="rId83" Type="http://schemas.openxmlformats.org/officeDocument/2006/relationships/hyperlink" Target="https://podminky.urs.cz/item/CS_URS_2024_02/597661111" TargetMode="External"/><Relationship Id="rId88" Type="http://schemas.openxmlformats.org/officeDocument/2006/relationships/hyperlink" Target="https://podminky.urs.cz/item/CS_URS_2024_02/767996704" TargetMode="External"/><Relationship Id="rId111" Type="http://schemas.openxmlformats.org/officeDocument/2006/relationships/hyperlink" Target="https://podminky.urs.cz/item/CS_URS_2024_02/997006002" TargetMode="External"/><Relationship Id="rId15" Type="http://schemas.openxmlformats.org/officeDocument/2006/relationships/hyperlink" Target="https://podminky.urs.cz/item/CS_URS_2024_02/119001422" TargetMode="External"/><Relationship Id="rId36" Type="http://schemas.openxmlformats.org/officeDocument/2006/relationships/hyperlink" Target="https://podminky.urs.cz/item/CS_URS_2024_02/153112121" TargetMode="External"/><Relationship Id="rId57" Type="http://schemas.openxmlformats.org/officeDocument/2006/relationships/hyperlink" Target="https://podminky.urs.cz/item/CS_URS_2024_02/348185131" TargetMode="External"/><Relationship Id="rId106" Type="http://schemas.openxmlformats.org/officeDocument/2006/relationships/hyperlink" Target="https://podminky.urs.cz/item/CS_URS_2024_02/961021112" TargetMode="External"/><Relationship Id="rId10" Type="http://schemas.openxmlformats.org/officeDocument/2006/relationships/hyperlink" Target="https://podminky.urs.cz/item/CS_URS_2024_02/113107151" TargetMode="External"/><Relationship Id="rId31" Type="http://schemas.openxmlformats.org/officeDocument/2006/relationships/hyperlink" Target="https://podminky.urs.cz/item/CS_URS_2024_02/182112121" TargetMode="External"/><Relationship Id="rId52" Type="http://schemas.openxmlformats.org/officeDocument/2006/relationships/hyperlink" Target="https://podminky.urs.cz/item/CS_URS_2024_02/317361116" TargetMode="External"/><Relationship Id="rId73" Type="http://schemas.openxmlformats.org/officeDocument/2006/relationships/hyperlink" Target="https://podminky.urs.cz/item/CS_URS_2024_02/564851011" TargetMode="External"/><Relationship Id="rId78" Type="http://schemas.openxmlformats.org/officeDocument/2006/relationships/hyperlink" Target="https://podminky.urs.cz/item/CS_URS_2024_02/573231108" TargetMode="External"/><Relationship Id="rId94" Type="http://schemas.openxmlformats.org/officeDocument/2006/relationships/hyperlink" Target="https://podminky.urs.cz/item/CS_URS_2024_02/916991121" TargetMode="External"/><Relationship Id="rId99" Type="http://schemas.openxmlformats.org/officeDocument/2006/relationships/hyperlink" Target="https://podminky.urs.cz/item/CS_URS_2024_02/938903111" TargetMode="External"/><Relationship Id="rId101" Type="http://schemas.openxmlformats.org/officeDocument/2006/relationships/hyperlink" Target="https://podminky.urs.cz/item/CS_URS_2024_02/946231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13254000" TargetMode="External"/><Relationship Id="rId3" Type="http://schemas.openxmlformats.org/officeDocument/2006/relationships/hyperlink" Target="https://podminky.urs.cz/item/CS_URS_2024_02/065002000" TargetMode="External"/><Relationship Id="rId7" Type="http://schemas.openxmlformats.org/officeDocument/2006/relationships/hyperlink" Target="https://podminky.urs.cz/item/CS_URS_2024_02/013203000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030001000" TargetMode="External"/><Relationship Id="rId1" Type="http://schemas.openxmlformats.org/officeDocument/2006/relationships/hyperlink" Target="https://podminky.urs.cz/item/CS_URS_2024_02/091403000" TargetMode="External"/><Relationship Id="rId6" Type="http://schemas.openxmlformats.org/officeDocument/2006/relationships/hyperlink" Target="https://podminky.urs.cz/item/CS_URS_2024_02/090001000" TargetMode="External"/><Relationship Id="rId11" Type="http://schemas.openxmlformats.org/officeDocument/2006/relationships/hyperlink" Target="https://podminky.urs.cz/item/CS_URS_2024_02/013274000" TargetMode="External"/><Relationship Id="rId5" Type="http://schemas.openxmlformats.org/officeDocument/2006/relationships/hyperlink" Target="https://podminky.urs.cz/item/CS_URS_2024_02/070001000" TargetMode="External"/><Relationship Id="rId10" Type="http://schemas.openxmlformats.org/officeDocument/2006/relationships/hyperlink" Target="https://podminky.urs.cz/item/CS_URS_2024_02/071002000" TargetMode="External"/><Relationship Id="rId4" Type="http://schemas.openxmlformats.org/officeDocument/2006/relationships/hyperlink" Target="https://podminky.urs.cz/item/CS_URS_2024_02/060001000" TargetMode="External"/><Relationship Id="rId9" Type="http://schemas.openxmlformats.org/officeDocument/2006/relationships/hyperlink" Target="https://podminky.urs.cz/item/CS_URS_2024_02/011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63378-6A42-44A7-B5AA-DDDCD4D377F2}">
  <dimension ref="A6:AG62"/>
  <sheetViews>
    <sheetView showGridLines="0" zoomScale="70" zoomScaleNormal="70" zoomScaleSheetLayoutView="70" workbookViewId="0">
      <selection activeCell="P19" sqref="P19"/>
    </sheetView>
  </sheetViews>
  <sheetFormatPr defaultColWidth="9.33203125" defaultRowHeight="15"/>
  <cols>
    <col min="1" max="1" width="4.5" style="189" customWidth="1"/>
    <col min="2" max="10" width="9.33203125" style="189"/>
    <col min="11" max="11" width="11.33203125" style="189" bestFit="1" customWidth="1"/>
    <col min="12" max="12" width="15.6640625" style="189" bestFit="1" customWidth="1"/>
    <col min="13" max="16384" width="9.33203125" style="189"/>
  </cols>
  <sheetData>
    <row r="6" spans="1:33" ht="15.75" customHeight="1"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</row>
    <row r="12" spans="1:33" ht="21" customHeight="1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33" ht="68.25" customHeight="1">
      <c r="A13" s="203" t="s">
        <v>1053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</row>
    <row r="14" spans="1:33" ht="1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33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33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3" ht="15" customHeight="1">
      <c r="A17" s="204" t="s">
        <v>1054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</row>
    <row r="18" spans="1:13" ht="35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</row>
    <row r="19" spans="1:13" ht="44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</row>
    <row r="20" spans="1:13" ht="18" customHeight="1">
      <c r="A20" s="191"/>
      <c r="B20" s="191"/>
      <c r="C20" s="191"/>
      <c r="D20" s="205"/>
      <c r="E20" s="205"/>
      <c r="F20" s="205"/>
      <c r="G20" s="205"/>
      <c r="H20" s="205"/>
      <c r="I20" s="205"/>
      <c r="J20" s="205"/>
      <c r="K20" s="205"/>
      <c r="L20" s="191"/>
    </row>
    <row r="21" spans="1:13" ht="32.25" customHeight="1">
      <c r="A21" s="191"/>
      <c r="B21" s="191"/>
      <c r="C21" s="191"/>
      <c r="D21" s="205"/>
      <c r="E21" s="205"/>
      <c r="F21" s="205"/>
      <c r="G21" s="205"/>
      <c r="H21" s="205"/>
      <c r="I21" s="205"/>
      <c r="J21" s="205"/>
      <c r="K21" s="205"/>
      <c r="L21" s="191"/>
    </row>
    <row r="22" spans="1:13">
      <c r="A22" s="191"/>
      <c r="B22" s="191"/>
      <c r="C22" s="191"/>
      <c r="D22" s="191"/>
      <c r="E22" s="191"/>
      <c r="J22" s="191"/>
      <c r="K22" s="191"/>
      <c r="L22" s="191"/>
    </row>
    <row r="23" spans="1:13">
      <c r="A23" s="191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</row>
    <row r="24" spans="1:13">
      <c r="A24" s="191"/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</row>
    <row r="25" spans="1:13">
      <c r="A25" s="191"/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</row>
    <row r="26" spans="1:13">
      <c r="A26" s="191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</row>
    <row r="27" spans="1:13">
      <c r="A27" s="191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</row>
    <row r="28" spans="1:13">
      <c r="A28" s="191"/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</row>
    <row r="29" spans="1:13">
      <c r="A29" s="191"/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</row>
    <row r="30" spans="1:13">
      <c r="A30" s="191"/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</row>
    <row r="31" spans="1:13">
      <c r="A31" s="191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</row>
    <row r="32" spans="1:13">
      <c r="A32" s="191"/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</row>
    <row r="33" spans="1:12">
      <c r="A33" s="19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</row>
    <row r="34" spans="1:1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</row>
    <row r="35" spans="1:1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</row>
    <row r="36" spans="1:1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</row>
    <row r="37" spans="1:12">
      <c r="A37" s="191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</row>
    <row r="38" spans="1:12">
      <c r="A38" s="191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</row>
    <row r="39" spans="1:12">
      <c r="A39" s="191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</row>
    <row r="40" spans="1:12">
      <c r="A40" s="191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</row>
    <row r="41" spans="1:12">
      <c r="A41" s="191"/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</row>
    <row r="42" spans="1:12">
      <c r="A42" s="191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</row>
    <row r="43" spans="1:12">
      <c r="A43" s="191"/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</row>
    <row r="44" spans="1:12">
      <c r="A44" s="191"/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</row>
    <row r="45" spans="1:12">
      <c r="A45" s="191"/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</row>
    <row r="46" spans="1:12">
      <c r="A46" s="191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</row>
    <row r="47" spans="1:12">
      <c r="A47" s="191"/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</row>
    <row r="48" spans="1:12">
      <c r="A48" s="191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</row>
    <row r="49" spans="1:13">
      <c r="A49" s="191"/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</row>
    <row r="50" spans="1:13">
      <c r="A50" s="191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</row>
    <row r="51" spans="1:13">
      <c r="A51" s="191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</row>
    <row r="52" spans="1:13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</row>
    <row r="53" spans="1:13">
      <c r="A53" s="191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</row>
    <row r="54" spans="1:13">
      <c r="A54" s="191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</row>
    <row r="55" spans="1:13">
      <c r="A55" s="191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</row>
    <row r="56" spans="1:13" ht="15.75">
      <c r="A56" s="191"/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2"/>
    </row>
    <row r="62" spans="1:13">
      <c r="L62" s="206"/>
      <c r="M62" s="206"/>
    </row>
  </sheetData>
  <mergeCells count="4">
    <mergeCell ref="A13:M13"/>
    <mergeCell ref="A17:M19"/>
    <mergeCell ref="D20:K21"/>
    <mergeCell ref="L62:M62"/>
  </mergeCells>
  <printOptions horizontalCentered="1" verticalCentered="1"/>
  <pageMargins left="0" right="0" top="0" bottom="0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B401E-1B8D-4DCB-BEE1-66D6509AB759}">
  <sheetPr>
    <pageSetUpPr fitToPage="1"/>
  </sheetPr>
  <dimension ref="A1:V20"/>
  <sheetViews>
    <sheetView showGridLines="0" zoomScale="85" zoomScaleNormal="85" workbookViewId="0"/>
  </sheetViews>
  <sheetFormatPr defaultColWidth="9.33203125" defaultRowHeight="11.25"/>
  <sheetData>
    <row r="1" spans="1:22" ht="18">
      <c r="A1" s="193" t="s">
        <v>1055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95"/>
      <c r="P1" s="195"/>
      <c r="Q1" s="195"/>
      <c r="R1" s="195"/>
      <c r="S1" s="195"/>
      <c r="T1" s="195"/>
      <c r="U1" s="195"/>
      <c r="V1" s="196"/>
    </row>
    <row r="2" spans="1:22" ht="6.75" customHeight="1">
      <c r="A2" s="197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89"/>
      <c r="O2" s="189"/>
      <c r="P2" s="189"/>
      <c r="Q2" s="189"/>
      <c r="R2" s="189"/>
      <c r="S2" s="189"/>
      <c r="T2" s="189"/>
      <c r="U2" s="189"/>
      <c r="V2" s="198"/>
    </row>
    <row r="3" spans="1:22" ht="54.75" customHeight="1">
      <c r="A3" s="207" t="s">
        <v>1056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9"/>
    </row>
    <row r="4" spans="1:22" ht="8.25" customHeight="1">
      <c r="A4" s="199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189"/>
      <c r="O4" s="189"/>
      <c r="P4" s="189"/>
      <c r="Q4" s="189"/>
      <c r="R4" s="189"/>
      <c r="S4" s="189"/>
      <c r="T4" s="189"/>
      <c r="U4" s="189"/>
      <c r="V4" s="198"/>
    </row>
    <row r="5" spans="1:22" ht="12.75">
      <c r="A5" s="210" t="s">
        <v>1057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2"/>
    </row>
    <row r="6" spans="1:22" ht="5.25" customHeight="1">
      <c r="A6" s="197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89"/>
      <c r="O6" s="189"/>
      <c r="P6" s="189"/>
      <c r="Q6" s="189"/>
      <c r="R6" s="189"/>
      <c r="S6" s="189"/>
      <c r="T6" s="189"/>
      <c r="U6" s="189"/>
      <c r="V6" s="198"/>
    </row>
    <row r="7" spans="1:22" ht="157.5" customHeight="1">
      <c r="A7" s="213" t="s">
        <v>1058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5"/>
    </row>
    <row r="8" spans="1:22" ht="5.25" customHeight="1">
      <c r="A8" s="197"/>
      <c r="B8" s="189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89"/>
      <c r="O8" s="189"/>
      <c r="P8" s="189"/>
      <c r="Q8" s="189"/>
      <c r="R8" s="189"/>
      <c r="S8" s="189"/>
      <c r="T8" s="189"/>
      <c r="U8" s="189"/>
      <c r="V8" s="198"/>
    </row>
    <row r="9" spans="1:22" ht="48.75" customHeight="1">
      <c r="A9" s="207" t="s">
        <v>1059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9"/>
    </row>
    <row r="10" spans="1:22" ht="4.5" customHeight="1">
      <c r="A10" s="201"/>
      <c r="B10" s="189"/>
      <c r="C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8"/>
    </row>
    <row r="11" spans="1:22" ht="27.75" customHeight="1">
      <c r="A11" s="207" t="s">
        <v>1060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9"/>
    </row>
    <row r="12" spans="1:22" ht="5.25" customHeight="1">
      <c r="A12" s="201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98"/>
    </row>
    <row r="13" spans="1:22" ht="12.75">
      <c r="A13" s="207" t="s">
        <v>1061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9"/>
    </row>
    <row r="14" spans="1:22" ht="5.25" customHeight="1">
      <c r="A14" s="201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98"/>
    </row>
    <row r="15" spans="1:22" ht="46.9" customHeight="1">
      <c r="A15" s="207" t="s">
        <v>1062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9"/>
    </row>
    <row r="16" spans="1:22" ht="15">
      <c r="A16" s="201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98"/>
    </row>
    <row r="17" spans="1:22" ht="12.75">
      <c r="A17" s="210" t="s">
        <v>1063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2"/>
    </row>
    <row r="18" spans="1:22" ht="7.5" customHeight="1">
      <c r="A18" s="201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98"/>
    </row>
    <row r="19" spans="1:22" ht="45.75" customHeight="1">
      <c r="A19" s="213" t="s">
        <v>1064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5"/>
    </row>
    <row r="20" spans="1:22" ht="13.5" customHeight="1">
      <c r="A20" s="216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8"/>
    </row>
  </sheetData>
  <mergeCells count="10">
    <mergeCell ref="A15:V15"/>
    <mergeCell ref="A17:V17"/>
    <mergeCell ref="A19:V19"/>
    <mergeCell ref="A20:V20"/>
    <mergeCell ref="A3:V3"/>
    <mergeCell ref="A5:V5"/>
    <mergeCell ref="A7:V7"/>
    <mergeCell ref="A9:V9"/>
    <mergeCell ref="A11:V11"/>
    <mergeCell ref="A13:V13"/>
  </mergeCells>
  <printOptions horizontalCentered="1"/>
  <pageMargins left="0" right="0" top="0" bottom="0" header="0" footer="0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19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50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R5" s="19"/>
      <c r="BE5" s="24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5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R6" s="19"/>
      <c r="BE6" s="24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48"/>
      <c r="BS7" s="16" t="s">
        <v>6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48"/>
      <c r="BS8" s="16" t="s">
        <v>6</v>
      </c>
    </row>
    <row r="9" spans="1:74" ht="29.25" customHeight="1">
      <c r="B9" s="19"/>
      <c r="D9" s="23" t="s">
        <v>26</v>
      </c>
      <c r="K9" s="28" t="s">
        <v>27</v>
      </c>
      <c r="AK9" s="23" t="s">
        <v>28</v>
      </c>
      <c r="AN9" s="28" t="s">
        <v>29</v>
      </c>
      <c r="AR9" s="19"/>
      <c r="BE9" s="248"/>
      <c r="BS9" s="16" t="s">
        <v>6</v>
      </c>
    </row>
    <row r="10" spans="1:74" ht="12" customHeight="1">
      <c r="B10" s="19"/>
      <c r="D10" s="26" t="s">
        <v>30</v>
      </c>
      <c r="AK10" s="26" t="s">
        <v>31</v>
      </c>
      <c r="AN10" s="24" t="s">
        <v>1</v>
      </c>
      <c r="AR10" s="19"/>
      <c r="BE10" s="248"/>
      <c r="BS10" s="16" t="s">
        <v>6</v>
      </c>
    </row>
    <row r="11" spans="1:74" ht="18.399999999999999" customHeight="1">
      <c r="B11" s="19"/>
      <c r="E11" s="24" t="s">
        <v>32</v>
      </c>
      <c r="AK11" s="26" t="s">
        <v>33</v>
      </c>
      <c r="AN11" s="24" t="s">
        <v>1</v>
      </c>
      <c r="AR11" s="19"/>
      <c r="BE11" s="248"/>
      <c r="BS11" s="16" t="s">
        <v>6</v>
      </c>
    </row>
    <row r="12" spans="1:74" ht="6.95" customHeight="1">
      <c r="B12" s="19"/>
      <c r="AR12" s="19"/>
      <c r="BE12" s="248"/>
      <c r="BS12" s="16" t="s">
        <v>6</v>
      </c>
    </row>
    <row r="13" spans="1:74" ht="12" customHeight="1">
      <c r="B13" s="19"/>
      <c r="D13" s="26" t="s">
        <v>34</v>
      </c>
      <c r="AK13" s="26" t="s">
        <v>31</v>
      </c>
      <c r="AN13" s="29" t="s">
        <v>35</v>
      </c>
      <c r="AR13" s="19"/>
      <c r="BE13" s="248"/>
      <c r="BS13" s="16" t="s">
        <v>6</v>
      </c>
    </row>
    <row r="14" spans="1:74" ht="12.75">
      <c r="B14" s="19"/>
      <c r="E14" s="252" t="s">
        <v>35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33</v>
      </c>
      <c r="AN14" s="29" t="s">
        <v>35</v>
      </c>
      <c r="AR14" s="19"/>
      <c r="BE14" s="248"/>
      <c r="BS14" s="16" t="s">
        <v>6</v>
      </c>
    </row>
    <row r="15" spans="1:74" ht="6.95" customHeight="1">
      <c r="B15" s="19"/>
      <c r="AR15" s="19"/>
      <c r="BE15" s="248"/>
      <c r="BS15" s="16" t="s">
        <v>3</v>
      </c>
    </row>
    <row r="16" spans="1:74" ht="12" customHeight="1">
      <c r="B16" s="19"/>
      <c r="D16" s="26" t="s">
        <v>36</v>
      </c>
      <c r="AK16" s="26" t="s">
        <v>31</v>
      </c>
      <c r="AN16" s="24" t="s">
        <v>1</v>
      </c>
      <c r="AR16" s="19"/>
      <c r="BE16" s="248"/>
      <c r="BS16" s="16" t="s">
        <v>3</v>
      </c>
    </row>
    <row r="17" spans="2:71" ht="18.399999999999999" customHeight="1">
      <c r="B17" s="19"/>
      <c r="E17" s="24" t="s">
        <v>37</v>
      </c>
      <c r="AK17" s="26" t="s">
        <v>33</v>
      </c>
      <c r="AN17" s="24" t="s">
        <v>1</v>
      </c>
      <c r="AR17" s="19"/>
      <c r="BE17" s="248"/>
      <c r="BS17" s="16" t="s">
        <v>38</v>
      </c>
    </row>
    <row r="18" spans="2:71" ht="6.95" customHeight="1">
      <c r="B18" s="19"/>
      <c r="AR18" s="19"/>
      <c r="BE18" s="248"/>
      <c r="BS18" s="16" t="s">
        <v>6</v>
      </c>
    </row>
    <row r="19" spans="2:71" ht="12" customHeight="1">
      <c r="B19" s="19"/>
      <c r="D19" s="26" t="s">
        <v>39</v>
      </c>
      <c r="AK19" s="26" t="s">
        <v>31</v>
      </c>
      <c r="AN19" s="24" t="s">
        <v>1</v>
      </c>
      <c r="AR19" s="19"/>
      <c r="BE19" s="248"/>
      <c r="BS19" s="16" t="s">
        <v>6</v>
      </c>
    </row>
    <row r="20" spans="2:71" ht="18.399999999999999" customHeight="1">
      <c r="B20" s="19"/>
      <c r="E20" s="24" t="s">
        <v>40</v>
      </c>
      <c r="AK20" s="26" t="s">
        <v>33</v>
      </c>
      <c r="AN20" s="24" t="s">
        <v>1</v>
      </c>
      <c r="AR20" s="19"/>
      <c r="BE20" s="248"/>
      <c r="BS20" s="16" t="s">
        <v>3</v>
      </c>
    </row>
    <row r="21" spans="2:71" ht="6.95" customHeight="1">
      <c r="B21" s="19"/>
      <c r="AR21" s="19"/>
      <c r="BE21" s="248"/>
    </row>
    <row r="22" spans="2:71" ht="12" customHeight="1">
      <c r="B22" s="19"/>
      <c r="D22" s="26" t="s">
        <v>41</v>
      </c>
      <c r="AR22" s="19"/>
      <c r="BE22" s="248"/>
    </row>
    <row r="23" spans="2:71" ht="16.5" customHeight="1">
      <c r="B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19"/>
      <c r="BE23" s="248"/>
    </row>
    <row r="24" spans="2:71" ht="6.95" customHeight="1">
      <c r="B24" s="19"/>
      <c r="AR24" s="19"/>
      <c r="BE24" s="248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48"/>
    </row>
    <row r="26" spans="2:71" s="1" customFormat="1" ht="25.9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5">
        <f>ROUND(AG94,2)</f>
        <v>0</v>
      </c>
      <c r="AL26" s="256"/>
      <c r="AM26" s="256"/>
      <c r="AN26" s="256"/>
      <c r="AO26" s="256"/>
      <c r="AR26" s="32"/>
      <c r="BE26" s="248"/>
    </row>
    <row r="27" spans="2:71" s="1" customFormat="1" ht="6.95" customHeight="1">
      <c r="B27" s="32"/>
      <c r="AR27" s="32"/>
      <c r="BE27" s="248"/>
    </row>
    <row r="28" spans="2:71" s="1" customFormat="1" ht="12.75">
      <c r="B28" s="32"/>
      <c r="L28" s="257" t="s">
        <v>43</v>
      </c>
      <c r="M28" s="257"/>
      <c r="N28" s="257"/>
      <c r="O28" s="257"/>
      <c r="P28" s="257"/>
      <c r="W28" s="257" t="s">
        <v>44</v>
      </c>
      <c r="X28" s="257"/>
      <c r="Y28" s="257"/>
      <c r="Z28" s="257"/>
      <c r="AA28" s="257"/>
      <c r="AB28" s="257"/>
      <c r="AC28" s="257"/>
      <c r="AD28" s="257"/>
      <c r="AE28" s="257"/>
      <c r="AK28" s="257" t="s">
        <v>45</v>
      </c>
      <c r="AL28" s="257"/>
      <c r="AM28" s="257"/>
      <c r="AN28" s="257"/>
      <c r="AO28" s="257"/>
      <c r="AR28" s="32"/>
      <c r="BE28" s="248"/>
    </row>
    <row r="29" spans="2:71" s="2" customFormat="1" ht="14.45" customHeight="1">
      <c r="B29" s="36"/>
      <c r="D29" s="26" t="s">
        <v>46</v>
      </c>
      <c r="F29" s="26" t="s">
        <v>47</v>
      </c>
      <c r="L29" s="242">
        <v>0.21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6"/>
      <c r="BE29" s="249"/>
    </row>
    <row r="30" spans="2:71" s="2" customFormat="1" ht="14.45" customHeight="1">
      <c r="B30" s="36"/>
      <c r="F30" s="26" t="s">
        <v>48</v>
      </c>
      <c r="L30" s="242">
        <v>0.12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6"/>
      <c r="BE30" s="249"/>
    </row>
    <row r="31" spans="2:71" s="2" customFormat="1" ht="14.45" hidden="1" customHeight="1">
      <c r="B31" s="36"/>
      <c r="F31" s="26" t="s">
        <v>49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6"/>
      <c r="BE31" s="249"/>
    </row>
    <row r="32" spans="2:71" s="2" customFormat="1" ht="14.45" hidden="1" customHeight="1">
      <c r="B32" s="36"/>
      <c r="F32" s="26" t="s">
        <v>50</v>
      </c>
      <c r="L32" s="242">
        <v>0.12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6"/>
      <c r="BE32" s="249"/>
    </row>
    <row r="33" spans="2:57" s="2" customFormat="1" ht="14.45" hidden="1" customHeight="1">
      <c r="B33" s="36"/>
      <c r="F33" s="26" t="s">
        <v>51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6"/>
      <c r="BE33" s="249"/>
    </row>
    <row r="34" spans="2:57" s="1" customFormat="1" ht="6.95" customHeight="1">
      <c r="B34" s="32"/>
      <c r="AR34" s="32"/>
      <c r="BE34" s="248"/>
    </row>
    <row r="35" spans="2:57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243" t="s">
        <v>54</v>
      </c>
      <c r="Y35" s="244"/>
      <c r="Z35" s="244"/>
      <c r="AA35" s="244"/>
      <c r="AB35" s="244"/>
      <c r="AC35" s="39"/>
      <c r="AD35" s="39"/>
      <c r="AE35" s="39"/>
      <c r="AF35" s="39"/>
      <c r="AG35" s="39"/>
      <c r="AH35" s="39"/>
      <c r="AI35" s="39"/>
      <c r="AJ35" s="39"/>
      <c r="AK35" s="245">
        <f>SUM(AK26:AK33)</f>
        <v>0</v>
      </c>
      <c r="AL35" s="244"/>
      <c r="AM35" s="244"/>
      <c r="AN35" s="244"/>
      <c r="AO35" s="246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2"/>
      <c r="D49" s="41" t="s">
        <v>55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56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2"/>
      <c r="D60" s="43" t="s">
        <v>57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57</v>
      </c>
      <c r="AI60" s="34"/>
      <c r="AJ60" s="34"/>
      <c r="AK60" s="34"/>
      <c r="AL60" s="34"/>
      <c r="AM60" s="43" t="s">
        <v>58</v>
      </c>
      <c r="AN60" s="34"/>
      <c r="AO60" s="34"/>
      <c r="AR60" s="32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2"/>
      <c r="D64" s="41" t="s">
        <v>59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60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2"/>
      <c r="D75" s="43" t="s">
        <v>57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57</v>
      </c>
      <c r="AI75" s="34"/>
      <c r="AJ75" s="34"/>
      <c r="AK75" s="34"/>
      <c r="AL75" s="34"/>
      <c r="AM75" s="43" t="s">
        <v>58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0" t="s">
        <v>61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6" t="s">
        <v>13</v>
      </c>
      <c r="L84" s="3" t="str">
        <f>K5</f>
        <v>2024-12-11</v>
      </c>
      <c r="AR84" s="48"/>
    </row>
    <row r="85" spans="1:91" s="4" customFormat="1" ht="36.950000000000003" customHeight="1">
      <c r="B85" s="49"/>
      <c r="C85" s="50" t="s">
        <v>16</v>
      </c>
      <c r="L85" s="231" t="str">
        <f>K6</f>
        <v>rekonstrukce mostu NB04 v Nymburce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6" t="s">
        <v>22</v>
      </c>
      <c r="L87" s="51" t="str">
        <f>IF(K8="","",K8)</f>
        <v>Město Nymburk</v>
      </c>
      <c r="AI87" s="26" t="s">
        <v>24</v>
      </c>
      <c r="AM87" s="233" t="str">
        <f>IF(AN8= "","",AN8)</f>
        <v>3. 2. 2025</v>
      </c>
      <c r="AN87" s="23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6" t="s">
        <v>30</v>
      </c>
      <c r="L89" s="3" t="str">
        <f>IF(E11= "","",E11)</f>
        <v>Město Nymburk</v>
      </c>
      <c r="AI89" s="26" t="s">
        <v>36</v>
      </c>
      <c r="AM89" s="234" t="str">
        <f>IF(E17="","",E17)</f>
        <v>KUCIÁN statika s.r.o.</v>
      </c>
      <c r="AN89" s="235"/>
      <c r="AO89" s="235"/>
      <c r="AP89" s="235"/>
      <c r="AR89" s="32"/>
      <c r="AS89" s="236" t="s">
        <v>62</v>
      </c>
      <c r="AT89" s="23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6" t="s">
        <v>34</v>
      </c>
      <c r="L90" s="3" t="str">
        <f>IF(E14= "Vyplň údaj","",E14)</f>
        <v/>
      </c>
      <c r="AI90" s="26" t="s">
        <v>39</v>
      </c>
      <c r="AM90" s="234" t="str">
        <f>IF(E20="","",E20)</f>
        <v>Ing. Jaromír Kucián</v>
      </c>
      <c r="AN90" s="235"/>
      <c r="AO90" s="235"/>
      <c r="AP90" s="235"/>
      <c r="AR90" s="32"/>
      <c r="AS90" s="238"/>
      <c r="AT90" s="239"/>
      <c r="BD90" s="56"/>
    </row>
    <row r="91" spans="1:91" s="1" customFormat="1" ht="10.9" customHeight="1">
      <c r="B91" s="32"/>
      <c r="AR91" s="32"/>
      <c r="AS91" s="238"/>
      <c r="AT91" s="239"/>
      <c r="BD91" s="56"/>
    </row>
    <row r="92" spans="1:91" s="1" customFormat="1" ht="29.25" customHeight="1">
      <c r="B92" s="32"/>
      <c r="C92" s="226" t="s">
        <v>63</v>
      </c>
      <c r="D92" s="227"/>
      <c r="E92" s="227"/>
      <c r="F92" s="227"/>
      <c r="G92" s="227"/>
      <c r="H92" s="57"/>
      <c r="I92" s="228" t="s">
        <v>64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65</v>
      </c>
      <c r="AH92" s="227"/>
      <c r="AI92" s="227"/>
      <c r="AJ92" s="227"/>
      <c r="AK92" s="227"/>
      <c r="AL92" s="227"/>
      <c r="AM92" s="227"/>
      <c r="AN92" s="228" t="s">
        <v>66</v>
      </c>
      <c r="AO92" s="227"/>
      <c r="AP92" s="230"/>
      <c r="AQ92" s="58" t="s">
        <v>67</v>
      </c>
      <c r="AR92" s="32"/>
      <c r="AS92" s="59" t="s">
        <v>68</v>
      </c>
      <c r="AT92" s="60" t="s">
        <v>69</v>
      </c>
      <c r="AU92" s="60" t="s">
        <v>70</v>
      </c>
      <c r="AV92" s="60" t="s">
        <v>71</v>
      </c>
      <c r="AW92" s="60" t="s">
        <v>72</v>
      </c>
      <c r="AX92" s="60" t="s">
        <v>73</v>
      </c>
      <c r="AY92" s="60" t="s">
        <v>74</v>
      </c>
      <c r="AZ92" s="60" t="s">
        <v>75</v>
      </c>
      <c r="BA92" s="60" t="s">
        <v>76</v>
      </c>
      <c r="BB92" s="60" t="s">
        <v>77</v>
      </c>
      <c r="BC92" s="60" t="s">
        <v>78</v>
      </c>
      <c r="BD92" s="61" t="s">
        <v>79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80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ROUND(SUM(AG95:AG96),2)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81</v>
      </c>
      <c r="BT94" s="72" t="s">
        <v>82</v>
      </c>
      <c r="BU94" s="73" t="s">
        <v>83</v>
      </c>
      <c r="BV94" s="72" t="s">
        <v>84</v>
      </c>
      <c r="BW94" s="72" t="s">
        <v>4</v>
      </c>
      <c r="BX94" s="72" t="s">
        <v>85</v>
      </c>
      <c r="CL94" s="72" t="s">
        <v>19</v>
      </c>
    </row>
    <row r="95" spans="1:91" s="6" customFormat="1" ht="16.5" customHeight="1">
      <c r="A95" s="74" t="s">
        <v>86</v>
      </c>
      <c r="B95" s="75"/>
      <c r="C95" s="76"/>
      <c r="D95" s="223" t="s">
        <v>87</v>
      </c>
      <c r="E95" s="223"/>
      <c r="F95" s="223"/>
      <c r="G95" s="223"/>
      <c r="H95" s="223"/>
      <c r="I95" s="77"/>
      <c r="J95" s="223" t="s">
        <v>88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'SO 01 - Stavební a konstr...'!J30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8" t="s">
        <v>89</v>
      </c>
      <c r="AR95" s="75"/>
      <c r="AS95" s="79">
        <v>0</v>
      </c>
      <c r="AT95" s="80">
        <f>ROUND(SUM(AV95:AW95),2)</f>
        <v>0</v>
      </c>
      <c r="AU95" s="81">
        <f>'SO 01 - Stavební a konstr...'!P155</f>
        <v>0</v>
      </c>
      <c r="AV95" s="80">
        <f>'SO 01 - Stavební a konstr...'!J33</f>
        <v>0</v>
      </c>
      <c r="AW95" s="80">
        <f>'SO 01 - Stavební a konstr...'!J34</f>
        <v>0</v>
      </c>
      <c r="AX95" s="80">
        <f>'SO 01 - Stavební a konstr...'!J35</f>
        <v>0</v>
      </c>
      <c r="AY95" s="80">
        <f>'SO 01 - Stavební a konstr...'!J36</f>
        <v>0</v>
      </c>
      <c r="AZ95" s="80">
        <f>'SO 01 - Stavební a konstr...'!F33</f>
        <v>0</v>
      </c>
      <c r="BA95" s="80">
        <f>'SO 01 - Stavební a konstr...'!F34</f>
        <v>0</v>
      </c>
      <c r="BB95" s="80">
        <f>'SO 01 - Stavební a konstr...'!F35</f>
        <v>0</v>
      </c>
      <c r="BC95" s="80">
        <f>'SO 01 - Stavební a konstr...'!F36</f>
        <v>0</v>
      </c>
      <c r="BD95" s="82">
        <f>'SO 01 - Stavební a konstr...'!F37</f>
        <v>0</v>
      </c>
      <c r="BT95" s="83" t="s">
        <v>90</v>
      </c>
      <c r="BV95" s="83" t="s">
        <v>84</v>
      </c>
      <c r="BW95" s="83" t="s">
        <v>91</v>
      </c>
      <c r="BX95" s="83" t="s">
        <v>4</v>
      </c>
      <c r="CL95" s="83" t="s">
        <v>1</v>
      </c>
      <c r="CM95" s="83" t="s">
        <v>92</v>
      </c>
    </row>
    <row r="96" spans="1:91" s="6" customFormat="1" ht="16.5" customHeight="1">
      <c r="A96" s="74" t="s">
        <v>86</v>
      </c>
      <c r="B96" s="75"/>
      <c r="C96" s="76"/>
      <c r="D96" s="223" t="s">
        <v>93</v>
      </c>
      <c r="E96" s="223"/>
      <c r="F96" s="223"/>
      <c r="G96" s="223"/>
      <c r="H96" s="223"/>
      <c r="I96" s="77"/>
      <c r="J96" s="223" t="s">
        <v>94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'OST - Ostatní a vedlejší ...'!J30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78" t="s">
        <v>89</v>
      </c>
      <c r="AR96" s="75"/>
      <c r="AS96" s="84">
        <v>0</v>
      </c>
      <c r="AT96" s="85">
        <f>ROUND(SUM(AV96:AW96),2)</f>
        <v>0</v>
      </c>
      <c r="AU96" s="86">
        <f>'OST - Ostatní a vedlejší ...'!P120</f>
        <v>0</v>
      </c>
      <c r="AV96" s="85">
        <f>'OST - Ostatní a vedlejší ...'!J33</f>
        <v>0</v>
      </c>
      <c r="AW96" s="85">
        <f>'OST - Ostatní a vedlejší ...'!J34</f>
        <v>0</v>
      </c>
      <c r="AX96" s="85">
        <f>'OST - Ostatní a vedlejší ...'!J35</f>
        <v>0</v>
      </c>
      <c r="AY96" s="85">
        <f>'OST - Ostatní a vedlejší ...'!J36</f>
        <v>0</v>
      </c>
      <c r="AZ96" s="85">
        <f>'OST - Ostatní a vedlejší ...'!F33</f>
        <v>0</v>
      </c>
      <c r="BA96" s="85">
        <f>'OST - Ostatní a vedlejší ...'!F34</f>
        <v>0</v>
      </c>
      <c r="BB96" s="85">
        <f>'OST - Ostatní a vedlejší ...'!F35</f>
        <v>0</v>
      </c>
      <c r="BC96" s="85">
        <f>'OST - Ostatní a vedlejší ...'!F36</f>
        <v>0</v>
      </c>
      <c r="BD96" s="87">
        <f>'OST - Ostatní a vedlejší ...'!F37</f>
        <v>0</v>
      </c>
      <c r="BT96" s="83" t="s">
        <v>90</v>
      </c>
      <c r="BV96" s="83" t="s">
        <v>84</v>
      </c>
      <c r="BW96" s="83" t="s">
        <v>95</v>
      </c>
      <c r="BX96" s="83" t="s">
        <v>4</v>
      </c>
      <c r="CL96" s="83" t="s">
        <v>1</v>
      </c>
      <c r="CM96" s="83" t="s">
        <v>92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01 - Stavební a konstr...'!C2" display="/" xr:uid="{00000000-0004-0000-0000-000000000000}"/>
    <hyperlink ref="A96" location="'OST - Ostatní a vedlejš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BM526"/>
  <sheetViews>
    <sheetView showGridLines="0" tabSelected="1" topLeftCell="A455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92</v>
      </c>
    </row>
    <row r="4" spans="2:46" ht="24.95" customHeight="1">
      <c r="B4" s="19"/>
      <c r="D4" s="20" t="s">
        <v>96</v>
      </c>
      <c r="L4" s="19"/>
      <c r="M4" s="88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59" t="str">
        <f>'Rekapitulace stavby'!K6</f>
        <v>rekonstrukce mostu NB04 v Nymburce</v>
      </c>
      <c r="F7" s="260"/>
      <c r="G7" s="260"/>
      <c r="H7" s="260"/>
      <c r="L7" s="19"/>
    </row>
    <row r="8" spans="2:46" s="1" customFormat="1" ht="12" customHeight="1">
      <c r="B8" s="32"/>
      <c r="D8" s="26" t="s">
        <v>97</v>
      </c>
      <c r="L8" s="32"/>
    </row>
    <row r="9" spans="2:46" s="1" customFormat="1" ht="16.5" customHeight="1">
      <c r="B9" s="32"/>
      <c r="E9" s="231" t="s">
        <v>98</v>
      </c>
      <c r="F9" s="258"/>
      <c r="G9" s="258"/>
      <c r="H9" s="25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2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3. 2. 2025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30</v>
      </c>
      <c r="I14" s="26" t="s">
        <v>31</v>
      </c>
      <c r="J14" s="24" t="s">
        <v>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34</v>
      </c>
      <c r="I17" s="26" t="s">
        <v>31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61" t="str">
        <f>'Rekapitulace stavby'!E14</f>
        <v>Vyplň údaj</v>
      </c>
      <c r="F18" s="250"/>
      <c r="G18" s="250"/>
      <c r="H18" s="250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36</v>
      </c>
      <c r="I20" s="26" t="s">
        <v>31</v>
      </c>
      <c r="J20" s="24" t="s">
        <v>1</v>
      </c>
      <c r="L20" s="32"/>
    </row>
    <row r="21" spans="2:12" s="1" customFormat="1" ht="18" customHeight="1">
      <c r="B21" s="32"/>
      <c r="E21" s="24" t="s">
        <v>37</v>
      </c>
      <c r="I21" s="26" t="s">
        <v>33</v>
      </c>
      <c r="J21" s="24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39</v>
      </c>
      <c r="I23" s="26" t="s">
        <v>31</v>
      </c>
      <c r="J23" s="24" t="s">
        <v>1</v>
      </c>
      <c r="L23" s="32"/>
    </row>
    <row r="24" spans="2:12" s="1" customFormat="1" ht="18" customHeight="1">
      <c r="B24" s="32"/>
      <c r="E24" s="24" t="s">
        <v>40</v>
      </c>
      <c r="I24" s="26" t="s">
        <v>33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41</v>
      </c>
      <c r="L26" s="32"/>
    </row>
    <row r="27" spans="2:12" s="7" customFormat="1" ht="191.25" customHeight="1">
      <c r="B27" s="89"/>
      <c r="E27" s="254" t="s">
        <v>99</v>
      </c>
      <c r="F27" s="254"/>
      <c r="G27" s="254"/>
      <c r="H27" s="254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42</v>
      </c>
      <c r="J30" s="66">
        <f>ROUND(J155,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5" customHeight="1">
      <c r="B33" s="32"/>
      <c r="D33" s="55" t="s">
        <v>46</v>
      </c>
      <c r="E33" s="26" t="s">
        <v>47</v>
      </c>
      <c r="F33" s="91">
        <f>ROUND((SUM(BE155:BE525)),  2)</f>
        <v>0</v>
      </c>
      <c r="I33" s="92">
        <v>0.21</v>
      </c>
      <c r="J33" s="91">
        <f>ROUND(((SUM(BE155:BE525))*I33),  2)</f>
        <v>0</v>
      </c>
      <c r="L33" s="32"/>
    </row>
    <row r="34" spans="2:12" s="1" customFormat="1" ht="14.45" customHeight="1">
      <c r="B34" s="32"/>
      <c r="E34" s="26" t="s">
        <v>48</v>
      </c>
      <c r="F34" s="91">
        <f>ROUND((SUM(BF155:BF525)),  2)</f>
        <v>0</v>
      </c>
      <c r="I34" s="92">
        <v>0.12</v>
      </c>
      <c r="J34" s="91">
        <f>ROUND(((SUM(BF155:BF525))*I34),  2)</f>
        <v>0</v>
      </c>
      <c r="L34" s="32"/>
    </row>
    <row r="35" spans="2:12" s="1" customFormat="1" ht="14.45" hidden="1" customHeight="1">
      <c r="B35" s="32"/>
      <c r="E35" s="26" t="s">
        <v>49</v>
      </c>
      <c r="F35" s="91">
        <f>ROUND((SUM(BG155:BG525)),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6" t="s">
        <v>50</v>
      </c>
      <c r="F36" s="91">
        <f>ROUND((SUM(BH155:BH525)),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6" t="s">
        <v>51</v>
      </c>
      <c r="F37" s="91">
        <f>ROUND((SUM(BI155:BI525)),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52</v>
      </c>
      <c r="E39" s="57"/>
      <c r="F39" s="57"/>
      <c r="G39" s="95" t="s">
        <v>53</v>
      </c>
      <c r="H39" s="96" t="s">
        <v>54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55</v>
      </c>
      <c r="E50" s="42"/>
      <c r="F50" s="42"/>
      <c r="G50" s="41" t="s">
        <v>56</v>
      </c>
      <c r="H50" s="42"/>
      <c r="I50" s="42"/>
      <c r="J50" s="42"/>
      <c r="K50" s="42"/>
      <c r="L50" s="32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2"/>
      <c r="D61" s="43" t="s">
        <v>57</v>
      </c>
      <c r="E61" s="34"/>
      <c r="F61" s="99" t="s">
        <v>58</v>
      </c>
      <c r="G61" s="43" t="s">
        <v>57</v>
      </c>
      <c r="H61" s="34"/>
      <c r="I61" s="34"/>
      <c r="J61" s="100" t="s">
        <v>58</v>
      </c>
      <c r="K61" s="34"/>
      <c r="L61" s="32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2"/>
      <c r="D65" s="41" t="s">
        <v>59</v>
      </c>
      <c r="E65" s="42"/>
      <c r="F65" s="42"/>
      <c r="G65" s="41" t="s">
        <v>60</v>
      </c>
      <c r="H65" s="42"/>
      <c r="I65" s="42"/>
      <c r="J65" s="42"/>
      <c r="K65" s="42"/>
      <c r="L65" s="32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2"/>
      <c r="D76" s="43" t="s">
        <v>57</v>
      </c>
      <c r="E76" s="34"/>
      <c r="F76" s="99" t="s">
        <v>58</v>
      </c>
      <c r="G76" s="43" t="s">
        <v>57</v>
      </c>
      <c r="H76" s="34"/>
      <c r="I76" s="34"/>
      <c r="J76" s="100" t="s">
        <v>58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59" t="str">
        <f>E7</f>
        <v>rekonstrukce mostu NB04 v Nymburce</v>
      </c>
      <c r="F85" s="260"/>
      <c r="G85" s="260"/>
      <c r="H85" s="260"/>
      <c r="L85" s="32"/>
    </row>
    <row r="86" spans="2:47" s="1" customFormat="1" ht="12" customHeight="1">
      <c r="B86" s="32"/>
      <c r="C86" s="26" t="s">
        <v>97</v>
      </c>
      <c r="L86" s="32"/>
    </row>
    <row r="87" spans="2:47" s="1" customFormat="1" ht="16.5" customHeight="1">
      <c r="B87" s="32"/>
      <c r="E87" s="231" t="str">
        <f>E9</f>
        <v>SO 01 - Stavební a konstrukční část</v>
      </c>
      <c r="F87" s="258"/>
      <c r="G87" s="258"/>
      <c r="H87" s="25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22</v>
      </c>
      <c r="F89" s="24" t="str">
        <f>F12</f>
        <v>Město Nymburk</v>
      </c>
      <c r="I89" s="26" t="s">
        <v>24</v>
      </c>
      <c r="J89" s="52" t="str">
        <f>IF(J12="","",J12)</f>
        <v>3. 2. 2025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30</v>
      </c>
      <c r="F91" s="24" t="str">
        <f>E15</f>
        <v>Město Nymburk</v>
      </c>
      <c r="I91" s="26" t="s">
        <v>36</v>
      </c>
      <c r="J91" s="30" t="str">
        <f>E21</f>
        <v>KUCIÁN statika s.r.o.</v>
      </c>
      <c r="L91" s="32"/>
    </row>
    <row r="92" spans="2:47" s="1" customFormat="1" ht="15.2" customHeight="1">
      <c r="B92" s="32"/>
      <c r="C92" s="26" t="s">
        <v>34</v>
      </c>
      <c r="F92" s="24" t="str">
        <f>IF(E18="","",E18)</f>
        <v>Vyplň údaj</v>
      </c>
      <c r="I92" s="26" t="s">
        <v>39</v>
      </c>
      <c r="J92" s="30" t="str">
        <f>E24</f>
        <v>Ing. Jaromír Kucián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J155</f>
        <v>0</v>
      </c>
      <c r="L96" s="32"/>
      <c r="AU96" s="16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J156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J157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J163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J193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J204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J214</f>
        <v>0</v>
      </c>
      <c r="L102" s="108"/>
    </row>
    <row r="103" spans="2:12" s="9" customFormat="1" ht="19.899999999999999" customHeight="1">
      <c r="B103" s="108"/>
      <c r="D103" s="109" t="s">
        <v>111</v>
      </c>
      <c r="E103" s="110"/>
      <c r="F103" s="110"/>
      <c r="G103" s="110"/>
      <c r="H103" s="110"/>
      <c r="I103" s="110"/>
      <c r="J103" s="111">
        <f>J217</f>
        <v>0</v>
      </c>
      <c r="L103" s="108"/>
    </row>
    <row r="104" spans="2:12" s="9" customFormat="1" ht="19.899999999999999" customHeight="1">
      <c r="B104" s="108"/>
      <c r="D104" s="109" t="s">
        <v>112</v>
      </c>
      <c r="E104" s="110"/>
      <c r="F104" s="110"/>
      <c r="G104" s="110"/>
      <c r="H104" s="110"/>
      <c r="I104" s="110"/>
      <c r="J104" s="111">
        <f>J233</f>
        <v>0</v>
      </c>
      <c r="L104" s="108"/>
    </row>
    <row r="105" spans="2:12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J238</f>
        <v>0</v>
      </c>
      <c r="L105" s="108"/>
    </row>
    <row r="106" spans="2:12" s="9" customFormat="1" ht="19.899999999999999" customHeight="1">
      <c r="B106" s="108"/>
      <c r="D106" s="109" t="s">
        <v>114</v>
      </c>
      <c r="E106" s="110"/>
      <c r="F106" s="110"/>
      <c r="G106" s="110"/>
      <c r="H106" s="110"/>
      <c r="I106" s="110"/>
      <c r="J106" s="111">
        <f>J241</f>
        <v>0</v>
      </c>
      <c r="L106" s="108"/>
    </row>
    <row r="107" spans="2:12" s="9" customFormat="1" ht="19.899999999999999" customHeight="1">
      <c r="B107" s="108"/>
      <c r="D107" s="109" t="s">
        <v>115</v>
      </c>
      <c r="E107" s="110"/>
      <c r="F107" s="110"/>
      <c r="G107" s="110"/>
      <c r="H107" s="110"/>
      <c r="I107" s="110"/>
      <c r="J107" s="111">
        <f>J248</f>
        <v>0</v>
      </c>
      <c r="L107" s="108"/>
    </row>
    <row r="108" spans="2:12" s="9" customFormat="1" ht="19.899999999999999" customHeight="1">
      <c r="B108" s="108"/>
      <c r="D108" s="109" t="s">
        <v>116</v>
      </c>
      <c r="E108" s="110"/>
      <c r="F108" s="110"/>
      <c r="G108" s="110"/>
      <c r="H108" s="110"/>
      <c r="I108" s="110"/>
      <c r="J108" s="111">
        <f>J267</f>
        <v>0</v>
      </c>
      <c r="L108" s="108"/>
    </row>
    <row r="109" spans="2:12" s="9" customFormat="1" ht="19.899999999999999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J270</f>
        <v>0</v>
      </c>
      <c r="L109" s="108"/>
    </row>
    <row r="110" spans="2:12" s="9" customFormat="1" ht="19.899999999999999" customHeight="1">
      <c r="B110" s="108"/>
      <c r="D110" s="109" t="s">
        <v>118</v>
      </c>
      <c r="E110" s="110"/>
      <c r="F110" s="110"/>
      <c r="G110" s="110"/>
      <c r="H110" s="110"/>
      <c r="I110" s="110"/>
      <c r="J110" s="111">
        <f>J302</f>
        <v>0</v>
      </c>
      <c r="L110" s="108"/>
    </row>
    <row r="111" spans="2:12" s="9" customFormat="1" ht="19.899999999999999" customHeight="1">
      <c r="B111" s="108"/>
      <c r="D111" s="109" t="s">
        <v>119</v>
      </c>
      <c r="E111" s="110"/>
      <c r="F111" s="110"/>
      <c r="G111" s="110"/>
      <c r="H111" s="110"/>
      <c r="I111" s="110"/>
      <c r="J111" s="111">
        <f>J305</f>
        <v>0</v>
      </c>
      <c r="L111" s="108"/>
    </row>
    <row r="112" spans="2:12" s="9" customFormat="1" ht="19.899999999999999" customHeight="1">
      <c r="B112" s="108"/>
      <c r="D112" s="109" t="s">
        <v>120</v>
      </c>
      <c r="E112" s="110"/>
      <c r="F112" s="110"/>
      <c r="G112" s="110"/>
      <c r="H112" s="110"/>
      <c r="I112" s="110"/>
      <c r="J112" s="111">
        <f>J314</f>
        <v>0</v>
      </c>
      <c r="L112" s="108"/>
    </row>
    <row r="113" spans="2:12" s="9" customFormat="1" ht="19.899999999999999" customHeight="1">
      <c r="B113" s="108"/>
      <c r="D113" s="109" t="s">
        <v>121</v>
      </c>
      <c r="E113" s="110"/>
      <c r="F113" s="110"/>
      <c r="G113" s="110"/>
      <c r="H113" s="110"/>
      <c r="I113" s="110"/>
      <c r="J113" s="111">
        <f>J323</f>
        <v>0</v>
      </c>
      <c r="L113" s="108"/>
    </row>
    <row r="114" spans="2:12" s="9" customFormat="1" ht="19.899999999999999" customHeight="1">
      <c r="B114" s="108"/>
      <c r="D114" s="109" t="s">
        <v>122</v>
      </c>
      <c r="E114" s="110"/>
      <c r="F114" s="110"/>
      <c r="G114" s="110"/>
      <c r="H114" s="110"/>
      <c r="I114" s="110"/>
      <c r="J114" s="111">
        <f>J335</f>
        <v>0</v>
      </c>
      <c r="L114" s="108"/>
    </row>
    <row r="115" spans="2:12" s="9" customFormat="1" ht="19.899999999999999" customHeight="1">
      <c r="B115" s="108"/>
      <c r="D115" s="109" t="s">
        <v>123</v>
      </c>
      <c r="E115" s="110"/>
      <c r="F115" s="110"/>
      <c r="G115" s="110"/>
      <c r="H115" s="110"/>
      <c r="I115" s="110"/>
      <c r="J115" s="111">
        <f>J337</f>
        <v>0</v>
      </c>
      <c r="L115" s="108"/>
    </row>
    <row r="116" spans="2:12" s="9" customFormat="1" ht="19.899999999999999" customHeight="1">
      <c r="B116" s="108"/>
      <c r="D116" s="109" t="s">
        <v>124</v>
      </c>
      <c r="E116" s="110"/>
      <c r="F116" s="110"/>
      <c r="G116" s="110"/>
      <c r="H116" s="110"/>
      <c r="I116" s="110"/>
      <c r="J116" s="111">
        <f>J356</f>
        <v>0</v>
      </c>
      <c r="L116" s="108"/>
    </row>
    <row r="117" spans="2:12" s="9" customFormat="1" ht="19.899999999999999" customHeight="1">
      <c r="B117" s="108"/>
      <c r="D117" s="109" t="s">
        <v>125</v>
      </c>
      <c r="E117" s="110"/>
      <c r="F117" s="110"/>
      <c r="G117" s="110"/>
      <c r="H117" s="110"/>
      <c r="I117" s="110"/>
      <c r="J117" s="111">
        <f>J363</f>
        <v>0</v>
      </c>
      <c r="L117" s="108"/>
    </row>
    <row r="118" spans="2:12" s="9" customFormat="1" ht="19.899999999999999" customHeight="1">
      <c r="B118" s="108"/>
      <c r="D118" s="109" t="s">
        <v>126</v>
      </c>
      <c r="E118" s="110"/>
      <c r="F118" s="110"/>
      <c r="G118" s="110"/>
      <c r="H118" s="110"/>
      <c r="I118" s="110"/>
      <c r="J118" s="111">
        <f>J373</f>
        <v>0</v>
      </c>
      <c r="L118" s="108"/>
    </row>
    <row r="119" spans="2:12" s="9" customFormat="1" ht="19.899999999999999" customHeight="1">
      <c r="B119" s="108"/>
      <c r="D119" s="109" t="s">
        <v>127</v>
      </c>
      <c r="E119" s="110"/>
      <c r="F119" s="110"/>
      <c r="G119" s="110"/>
      <c r="H119" s="110"/>
      <c r="I119" s="110"/>
      <c r="J119" s="111">
        <f>J382</f>
        <v>0</v>
      </c>
      <c r="L119" s="108"/>
    </row>
    <row r="120" spans="2:12" s="9" customFormat="1" ht="19.899999999999999" customHeight="1">
      <c r="B120" s="108"/>
      <c r="D120" s="109" t="s">
        <v>128</v>
      </c>
      <c r="E120" s="110"/>
      <c r="F120" s="110"/>
      <c r="G120" s="110"/>
      <c r="H120" s="110"/>
      <c r="I120" s="110"/>
      <c r="J120" s="111">
        <f>J393</f>
        <v>0</v>
      </c>
      <c r="L120" s="108"/>
    </row>
    <row r="121" spans="2:12" s="9" customFormat="1" ht="19.899999999999999" customHeight="1">
      <c r="B121" s="108"/>
      <c r="D121" s="109" t="s">
        <v>129</v>
      </c>
      <c r="E121" s="110"/>
      <c r="F121" s="110"/>
      <c r="G121" s="110"/>
      <c r="H121" s="110"/>
      <c r="I121" s="110"/>
      <c r="J121" s="111">
        <f>J402</f>
        <v>0</v>
      </c>
      <c r="L121" s="108"/>
    </row>
    <row r="122" spans="2:12" s="9" customFormat="1" ht="19.899999999999999" customHeight="1">
      <c r="B122" s="108"/>
      <c r="D122" s="109" t="s">
        <v>130</v>
      </c>
      <c r="E122" s="110"/>
      <c r="F122" s="110"/>
      <c r="G122" s="110"/>
      <c r="H122" s="110"/>
      <c r="I122" s="110"/>
      <c r="J122" s="111">
        <f>J416</f>
        <v>0</v>
      </c>
      <c r="L122" s="108"/>
    </row>
    <row r="123" spans="2:12" s="9" customFormat="1" ht="19.899999999999999" customHeight="1">
      <c r="B123" s="108"/>
      <c r="D123" s="109" t="s">
        <v>131</v>
      </c>
      <c r="E123" s="110"/>
      <c r="F123" s="110"/>
      <c r="G123" s="110"/>
      <c r="H123" s="110"/>
      <c r="I123" s="110"/>
      <c r="J123" s="111">
        <f>J420</f>
        <v>0</v>
      </c>
      <c r="L123" s="108"/>
    </row>
    <row r="124" spans="2:12" s="9" customFormat="1" ht="19.899999999999999" customHeight="1">
      <c r="B124" s="108"/>
      <c r="D124" s="109" t="s">
        <v>132</v>
      </c>
      <c r="E124" s="110"/>
      <c r="F124" s="110"/>
      <c r="G124" s="110"/>
      <c r="H124" s="110"/>
      <c r="I124" s="110"/>
      <c r="J124" s="111">
        <f>J438</f>
        <v>0</v>
      </c>
      <c r="L124" s="108"/>
    </row>
    <row r="125" spans="2:12" s="9" customFormat="1" ht="19.899999999999999" customHeight="1">
      <c r="B125" s="108"/>
      <c r="D125" s="109" t="s">
        <v>133</v>
      </c>
      <c r="E125" s="110"/>
      <c r="F125" s="110"/>
      <c r="G125" s="110"/>
      <c r="H125" s="110"/>
      <c r="I125" s="110"/>
      <c r="J125" s="111">
        <f>J443</f>
        <v>0</v>
      </c>
      <c r="L125" s="108"/>
    </row>
    <row r="126" spans="2:12" s="9" customFormat="1" ht="19.899999999999999" customHeight="1">
      <c r="B126" s="108"/>
      <c r="D126" s="109" t="s">
        <v>134</v>
      </c>
      <c r="E126" s="110"/>
      <c r="F126" s="110"/>
      <c r="G126" s="110"/>
      <c r="H126" s="110"/>
      <c r="I126" s="110"/>
      <c r="J126" s="111">
        <f>J446</f>
        <v>0</v>
      </c>
      <c r="L126" s="108"/>
    </row>
    <row r="127" spans="2:12" s="9" customFormat="1" ht="19.899999999999999" customHeight="1">
      <c r="B127" s="108"/>
      <c r="D127" s="109" t="s">
        <v>135</v>
      </c>
      <c r="E127" s="110"/>
      <c r="F127" s="110"/>
      <c r="G127" s="110"/>
      <c r="H127" s="110"/>
      <c r="I127" s="110"/>
      <c r="J127" s="111">
        <f>J448</f>
        <v>0</v>
      </c>
      <c r="L127" s="108"/>
    </row>
    <row r="128" spans="2:12" s="9" customFormat="1" ht="19.899999999999999" customHeight="1">
      <c r="B128" s="108"/>
      <c r="D128" s="109" t="s">
        <v>136</v>
      </c>
      <c r="E128" s="110"/>
      <c r="F128" s="110"/>
      <c r="G128" s="110"/>
      <c r="H128" s="110"/>
      <c r="I128" s="110"/>
      <c r="J128" s="111">
        <f>J457</f>
        <v>0</v>
      </c>
      <c r="L128" s="108"/>
    </row>
    <row r="129" spans="2:12" s="9" customFormat="1" ht="19.899999999999999" customHeight="1">
      <c r="B129" s="108"/>
      <c r="D129" s="109" t="s">
        <v>137</v>
      </c>
      <c r="E129" s="110"/>
      <c r="F129" s="110"/>
      <c r="G129" s="110"/>
      <c r="H129" s="110"/>
      <c r="I129" s="110"/>
      <c r="J129" s="111">
        <f>J470</f>
        <v>0</v>
      </c>
      <c r="L129" s="108"/>
    </row>
    <row r="130" spans="2:12" s="9" customFormat="1" ht="19.899999999999999" customHeight="1">
      <c r="B130" s="108"/>
      <c r="D130" s="109" t="s">
        <v>138</v>
      </c>
      <c r="E130" s="110"/>
      <c r="F130" s="110"/>
      <c r="G130" s="110"/>
      <c r="H130" s="110"/>
      <c r="I130" s="110"/>
      <c r="J130" s="111">
        <f>J475</f>
        <v>0</v>
      </c>
      <c r="L130" s="108"/>
    </row>
    <row r="131" spans="2:12" s="9" customFormat="1" ht="19.899999999999999" customHeight="1">
      <c r="B131" s="108"/>
      <c r="D131" s="109" t="s">
        <v>139</v>
      </c>
      <c r="E131" s="110"/>
      <c r="F131" s="110"/>
      <c r="G131" s="110"/>
      <c r="H131" s="110"/>
      <c r="I131" s="110"/>
      <c r="J131" s="111">
        <f>J490</f>
        <v>0</v>
      </c>
      <c r="L131" s="108"/>
    </row>
    <row r="132" spans="2:12" s="9" customFormat="1" ht="19.899999999999999" customHeight="1">
      <c r="B132" s="108"/>
      <c r="D132" s="109" t="s">
        <v>140</v>
      </c>
      <c r="E132" s="110"/>
      <c r="F132" s="110"/>
      <c r="G132" s="110"/>
      <c r="H132" s="110"/>
      <c r="I132" s="110"/>
      <c r="J132" s="111">
        <f>J504</f>
        <v>0</v>
      </c>
      <c r="L132" s="108"/>
    </row>
    <row r="133" spans="2:12" s="9" customFormat="1" ht="19.899999999999999" customHeight="1">
      <c r="B133" s="108"/>
      <c r="D133" s="109" t="s">
        <v>141</v>
      </c>
      <c r="E133" s="110"/>
      <c r="F133" s="110"/>
      <c r="G133" s="110"/>
      <c r="H133" s="110"/>
      <c r="I133" s="110"/>
      <c r="J133" s="111">
        <f>J506</f>
        <v>0</v>
      </c>
      <c r="L133" s="108"/>
    </row>
    <row r="134" spans="2:12" s="9" customFormat="1" ht="19.899999999999999" customHeight="1">
      <c r="B134" s="108"/>
      <c r="D134" s="109" t="s">
        <v>142</v>
      </c>
      <c r="E134" s="110"/>
      <c r="F134" s="110"/>
      <c r="G134" s="110"/>
      <c r="H134" s="110"/>
      <c r="I134" s="110"/>
      <c r="J134" s="111">
        <f>J509</f>
        <v>0</v>
      </c>
      <c r="L134" s="108"/>
    </row>
    <row r="135" spans="2:12" s="9" customFormat="1" ht="19.899999999999999" customHeight="1">
      <c r="B135" s="108"/>
      <c r="D135" s="109" t="s">
        <v>143</v>
      </c>
      <c r="E135" s="110"/>
      <c r="F135" s="110"/>
      <c r="G135" s="110"/>
      <c r="H135" s="110"/>
      <c r="I135" s="110"/>
      <c r="J135" s="111">
        <f>J518</f>
        <v>0</v>
      </c>
      <c r="L135" s="108"/>
    </row>
    <row r="136" spans="2:12" s="1" customFormat="1" ht="21.75" customHeight="1">
      <c r="B136" s="32"/>
      <c r="L136" s="32"/>
    </row>
    <row r="137" spans="2:12" s="1" customFormat="1" ht="6.95" customHeight="1"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32"/>
    </row>
    <row r="141" spans="2:12" s="1" customFormat="1" ht="6.95" customHeight="1"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32"/>
    </row>
    <row r="142" spans="2:12" s="1" customFormat="1" ht="24.95" customHeight="1">
      <c r="B142" s="32"/>
      <c r="C142" s="20" t="s">
        <v>144</v>
      </c>
      <c r="L142" s="32"/>
    </row>
    <row r="143" spans="2:12" s="1" customFormat="1" ht="6.95" customHeight="1">
      <c r="B143" s="32"/>
      <c r="L143" s="32"/>
    </row>
    <row r="144" spans="2:12" s="1" customFormat="1" ht="12" customHeight="1">
      <c r="B144" s="32"/>
      <c r="C144" s="26" t="s">
        <v>16</v>
      </c>
      <c r="L144" s="32"/>
    </row>
    <row r="145" spans="2:65" s="1" customFormat="1" ht="16.5" customHeight="1">
      <c r="B145" s="32"/>
      <c r="E145" s="259" t="str">
        <f>E7</f>
        <v>rekonstrukce mostu NB04 v Nymburce</v>
      </c>
      <c r="F145" s="260"/>
      <c r="G145" s="260"/>
      <c r="H145" s="260"/>
      <c r="L145" s="32"/>
    </row>
    <row r="146" spans="2:65" s="1" customFormat="1" ht="12" customHeight="1">
      <c r="B146" s="32"/>
      <c r="C146" s="26" t="s">
        <v>97</v>
      </c>
      <c r="L146" s="32"/>
    </row>
    <row r="147" spans="2:65" s="1" customFormat="1" ht="16.5" customHeight="1">
      <c r="B147" s="32"/>
      <c r="E147" s="231" t="str">
        <f>E9</f>
        <v>SO 01 - Stavební a konstrukční část</v>
      </c>
      <c r="F147" s="258"/>
      <c r="G147" s="258"/>
      <c r="H147" s="258"/>
      <c r="L147" s="32"/>
    </row>
    <row r="148" spans="2:65" s="1" customFormat="1" ht="6.95" customHeight="1">
      <c r="B148" s="32"/>
      <c r="L148" s="32"/>
    </row>
    <row r="149" spans="2:65" s="1" customFormat="1" ht="12" customHeight="1">
      <c r="B149" s="32"/>
      <c r="C149" s="26" t="s">
        <v>22</v>
      </c>
      <c r="F149" s="24" t="str">
        <f>F12</f>
        <v>Město Nymburk</v>
      </c>
      <c r="I149" s="26" t="s">
        <v>24</v>
      </c>
      <c r="J149" s="52" t="str">
        <f>IF(J12="","",J12)</f>
        <v>3. 2. 2025</v>
      </c>
      <c r="L149" s="32"/>
    </row>
    <row r="150" spans="2:65" s="1" customFormat="1" ht="6.95" customHeight="1">
      <c r="B150" s="32"/>
      <c r="L150" s="32"/>
    </row>
    <row r="151" spans="2:65" s="1" customFormat="1" ht="15.2" customHeight="1">
      <c r="B151" s="32"/>
      <c r="C151" s="26" t="s">
        <v>30</v>
      </c>
      <c r="F151" s="24" t="str">
        <f>E15</f>
        <v>Město Nymburk</v>
      </c>
      <c r="I151" s="26" t="s">
        <v>36</v>
      </c>
      <c r="J151" s="30" t="str">
        <f>E21</f>
        <v>KUCIÁN statika s.r.o.</v>
      </c>
      <c r="L151" s="32"/>
    </row>
    <row r="152" spans="2:65" s="1" customFormat="1" ht="15.2" customHeight="1">
      <c r="B152" s="32"/>
      <c r="C152" s="26" t="s">
        <v>34</v>
      </c>
      <c r="F152" s="24" t="str">
        <f>IF(E18="","",E18)</f>
        <v>Vyplň údaj</v>
      </c>
      <c r="I152" s="26" t="s">
        <v>39</v>
      </c>
      <c r="J152" s="30" t="str">
        <f>E24</f>
        <v>Ing. Jaromír Kucián</v>
      </c>
      <c r="L152" s="32"/>
    </row>
    <row r="153" spans="2:65" s="1" customFormat="1" ht="10.35" customHeight="1">
      <c r="B153" s="32"/>
      <c r="L153" s="32"/>
    </row>
    <row r="154" spans="2:65" s="10" customFormat="1" ht="29.25" customHeight="1">
      <c r="B154" s="112"/>
      <c r="C154" s="113" t="s">
        <v>145</v>
      </c>
      <c r="D154" s="114" t="s">
        <v>67</v>
      </c>
      <c r="E154" s="114" t="s">
        <v>63</v>
      </c>
      <c r="F154" s="114" t="s">
        <v>64</v>
      </c>
      <c r="G154" s="114" t="s">
        <v>146</v>
      </c>
      <c r="H154" s="114" t="s">
        <v>147</v>
      </c>
      <c r="I154" s="114" t="s">
        <v>148</v>
      </c>
      <c r="J154" s="114" t="s">
        <v>102</v>
      </c>
      <c r="K154" s="115" t="s">
        <v>149</v>
      </c>
      <c r="L154" s="112"/>
      <c r="M154" s="59" t="s">
        <v>1</v>
      </c>
      <c r="N154" s="60" t="s">
        <v>46</v>
      </c>
      <c r="O154" s="60" t="s">
        <v>150</v>
      </c>
      <c r="P154" s="60" t="s">
        <v>151</v>
      </c>
      <c r="Q154" s="60" t="s">
        <v>152</v>
      </c>
      <c r="R154" s="60" t="s">
        <v>153</v>
      </c>
      <c r="S154" s="60" t="s">
        <v>154</v>
      </c>
      <c r="T154" s="61" t="s">
        <v>155</v>
      </c>
    </row>
    <row r="155" spans="2:65" s="1" customFormat="1" ht="22.9" customHeight="1">
      <c r="B155" s="32"/>
      <c r="C155" s="64" t="s">
        <v>156</v>
      </c>
      <c r="J155" s="116">
        <f>BK155</f>
        <v>0</v>
      </c>
      <c r="L155" s="32"/>
      <c r="M155" s="62"/>
      <c r="N155" s="53"/>
      <c r="O155" s="53"/>
      <c r="P155" s="117">
        <f>P156</f>
        <v>0</v>
      </c>
      <c r="Q155" s="53"/>
      <c r="R155" s="117">
        <f>R156</f>
        <v>992.84018069999991</v>
      </c>
      <c r="S155" s="53"/>
      <c r="T155" s="118">
        <f>T156</f>
        <v>306.79300000000001</v>
      </c>
      <c r="AT155" s="16" t="s">
        <v>81</v>
      </c>
      <c r="AU155" s="16" t="s">
        <v>104</v>
      </c>
      <c r="BK155" s="119">
        <f>BK156</f>
        <v>0</v>
      </c>
    </row>
    <row r="156" spans="2:65" s="11" customFormat="1" ht="25.9" customHeight="1">
      <c r="B156" s="120"/>
      <c r="D156" s="121" t="s">
        <v>81</v>
      </c>
      <c r="E156" s="122" t="s">
        <v>157</v>
      </c>
      <c r="F156" s="122" t="s">
        <v>158</v>
      </c>
      <c r="I156" s="123"/>
      <c r="J156" s="124">
        <f>BK156</f>
        <v>0</v>
      </c>
      <c r="L156" s="120"/>
      <c r="M156" s="125"/>
      <c r="P156" s="126">
        <f>P157+P163+P193+P204+P214+P217+P233+P238+P241+P248+P267+P270+P302+P305+P314+P323+P335+P337+P356+P363+P373+P382+P393+P402+P416+P420+P438+P443+P446+P448+P457+P470+P475+P490+P504+P506+P509+P518</f>
        <v>0</v>
      </c>
      <c r="R156" s="126">
        <f>R157+R163+R193+R204+R214+R217+R233+R238+R241+R248+R267+R270+R302+R305+R314+R323+R335+R337+R356+R363+R373+R382+R393+R402+R416+R420+R438+R443+R446+R448+R457+R470+R475+R490+R504+R506+R509+R518</f>
        <v>992.84018069999991</v>
      </c>
      <c r="T156" s="127">
        <f>T157+T163+T193+T204+T214+T217+T233+T238+T241+T248+T267+T270+T302+T305+T314+T323+T335+T337+T356+T363+T373+T382+T393+T402+T416+T420+T438+T443+T446+T448+T457+T470+T475+T490+T504+T506+T509+T518</f>
        <v>306.79300000000001</v>
      </c>
      <c r="AR156" s="121" t="s">
        <v>90</v>
      </c>
      <c r="AT156" s="128" t="s">
        <v>81</v>
      </c>
      <c r="AU156" s="128" t="s">
        <v>82</v>
      </c>
      <c r="AY156" s="121" t="s">
        <v>159</v>
      </c>
      <c r="BK156" s="129">
        <f>BK157+BK163+BK193+BK204+BK214+BK217+BK233+BK238+BK241+BK248+BK267+BK270+BK302+BK305+BK314+BK323+BK335+BK337+BK356+BK363+BK373+BK382+BK393+BK402+BK416+BK420+BK438+BK443+BK446+BK448+BK457+BK470+BK475+BK490+BK504+BK506+BK509+BK518</f>
        <v>0</v>
      </c>
    </row>
    <row r="157" spans="2:65" s="11" customFormat="1" ht="22.9" customHeight="1">
      <c r="B157" s="120"/>
      <c r="D157" s="121" t="s">
        <v>81</v>
      </c>
      <c r="E157" s="130" t="s">
        <v>90</v>
      </c>
      <c r="F157" s="130" t="s">
        <v>160</v>
      </c>
      <c r="I157" s="123"/>
      <c r="J157" s="131">
        <f>BK157</f>
        <v>0</v>
      </c>
      <c r="L157" s="120"/>
      <c r="M157" s="125"/>
      <c r="P157" s="126">
        <f>SUM(P158:P162)</f>
        <v>0</v>
      </c>
      <c r="R157" s="126">
        <f>SUM(R158:R162)</f>
        <v>0</v>
      </c>
      <c r="T157" s="127">
        <f>SUM(T158:T162)</f>
        <v>0</v>
      </c>
      <c r="AR157" s="121" t="s">
        <v>90</v>
      </c>
      <c r="AT157" s="128" t="s">
        <v>81</v>
      </c>
      <c r="AU157" s="128" t="s">
        <v>90</v>
      </c>
      <c r="AY157" s="121" t="s">
        <v>159</v>
      </c>
      <c r="BK157" s="129">
        <f>SUM(BK158:BK162)</f>
        <v>0</v>
      </c>
    </row>
    <row r="158" spans="2:65" s="1" customFormat="1" ht="44.25" customHeight="1">
      <c r="B158" s="132"/>
      <c r="C158" s="133" t="s">
        <v>161</v>
      </c>
      <c r="D158" s="133" t="s">
        <v>162</v>
      </c>
      <c r="E158" s="134" t="s">
        <v>163</v>
      </c>
      <c r="F158" s="202" t="s">
        <v>164</v>
      </c>
      <c r="G158" s="136" t="s">
        <v>165</v>
      </c>
      <c r="H158" s="137">
        <v>18.3</v>
      </c>
      <c r="I158" s="138"/>
      <c r="J158" s="139">
        <f>ROUND(I158*H158,2)</f>
        <v>0</v>
      </c>
      <c r="K158" s="135" t="s">
        <v>166</v>
      </c>
      <c r="L158" s="32"/>
      <c r="M158" s="140" t="s">
        <v>1</v>
      </c>
      <c r="N158" s="141" t="s">
        <v>47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167</v>
      </c>
      <c r="AT158" s="144" t="s">
        <v>162</v>
      </c>
      <c r="AU158" s="144" t="s">
        <v>92</v>
      </c>
      <c r="AY158" s="16" t="s">
        <v>159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90</v>
      </c>
      <c r="BK158" s="145">
        <f>ROUND(I158*H158,2)</f>
        <v>0</v>
      </c>
      <c r="BL158" s="16" t="s">
        <v>167</v>
      </c>
      <c r="BM158" s="144" t="s">
        <v>168</v>
      </c>
    </row>
    <row r="159" spans="2:65" s="1" customFormat="1">
      <c r="B159" s="32"/>
      <c r="D159" s="146" t="s">
        <v>169</v>
      </c>
      <c r="F159" s="147" t="s">
        <v>170</v>
      </c>
      <c r="I159" s="148"/>
      <c r="L159" s="32"/>
      <c r="M159" s="149"/>
      <c r="T159" s="56"/>
      <c r="AT159" s="16" t="s">
        <v>169</v>
      </c>
      <c r="AU159" s="16" t="s">
        <v>92</v>
      </c>
    </row>
    <row r="160" spans="2:65" s="1" customFormat="1" ht="39">
      <c r="B160" s="32"/>
      <c r="D160" s="150" t="s">
        <v>171</v>
      </c>
      <c r="F160" s="151" t="s">
        <v>172</v>
      </c>
      <c r="I160" s="148"/>
      <c r="L160" s="32"/>
      <c r="M160" s="149"/>
      <c r="T160" s="56"/>
      <c r="AT160" s="16" t="s">
        <v>171</v>
      </c>
      <c r="AU160" s="16" t="s">
        <v>92</v>
      </c>
    </row>
    <row r="161" spans="2:65" s="1" customFormat="1" ht="44.25" customHeight="1">
      <c r="B161" s="132"/>
      <c r="C161" s="133" t="s">
        <v>173</v>
      </c>
      <c r="D161" s="133" t="s">
        <v>162</v>
      </c>
      <c r="E161" s="134" t="s">
        <v>174</v>
      </c>
      <c r="F161" s="202" t="s">
        <v>175</v>
      </c>
      <c r="G161" s="136" t="s">
        <v>165</v>
      </c>
      <c r="H161" s="137">
        <v>18.3</v>
      </c>
      <c r="I161" s="138"/>
      <c r="J161" s="139">
        <f>ROUND(I161*H161,2)</f>
        <v>0</v>
      </c>
      <c r="K161" s="135" t="s">
        <v>166</v>
      </c>
      <c r="L161" s="32"/>
      <c r="M161" s="140" t="s">
        <v>1</v>
      </c>
      <c r="N161" s="141" t="s">
        <v>47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167</v>
      </c>
      <c r="AT161" s="144" t="s">
        <v>162</v>
      </c>
      <c r="AU161" s="144" t="s">
        <v>92</v>
      </c>
      <c r="AY161" s="16" t="s">
        <v>159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90</v>
      </c>
      <c r="BK161" s="145">
        <f>ROUND(I161*H161,2)</f>
        <v>0</v>
      </c>
      <c r="BL161" s="16" t="s">
        <v>167</v>
      </c>
      <c r="BM161" s="144" t="s">
        <v>176</v>
      </c>
    </row>
    <row r="162" spans="2:65" s="1" customFormat="1">
      <c r="B162" s="32"/>
      <c r="D162" s="146" t="s">
        <v>169</v>
      </c>
      <c r="F162" s="147" t="s">
        <v>177</v>
      </c>
      <c r="I162" s="148"/>
      <c r="L162" s="32"/>
      <c r="M162" s="149"/>
      <c r="T162" s="56"/>
      <c r="AT162" s="16" t="s">
        <v>169</v>
      </c>
      <c r="AU162" s="16" t="s">
        <v>92</v>
      </c>
    </row>
    <row r="163" spans="2:65" s="11" customFormat="1" ht="22.9" customHeight="1">
      <c r="B163" s="120"/>
      <c r="D163" s="121" t="s">
        <v>81</v>
      </c>
      <c r="E163" s="130" t="s">
        <v>178</v>
      </c>
      <c r="F163" s="130" t="s">
        <v>179</v>
      </c>
      <c r="I163" s="123"/>
      <c r="J163" s="131">
        <f>BK163</f>
        <v>0</v>
      </c>
      <c r="L163" s="120"/>
      <c r="M163" s="125"/>
      <c r="P163" s="126">
        <f>SUM(P164:P192)</f>
        <v>0</v>
      </c>
      <c r="R163" s="126">
        <f>SUM(R164:R192)</f>
        <v>5.2189300000000003</v>
      </c>
      <c r="T163" s="127">
        <f>SUM(T164:T192)</f>
        <v>101.70599999999999</v>
      </c>
      <c r="AR163" s="121" t="s">
        <v>90</v>
      </c>
      <c r="AT163" s="128" t="s">
        <v>81</v>
      </c>
      <c r="AU163" s="128" t="s">
        <v>90</v>
      </c>
      <c r="AY163" s="121" t="s">
        <v>159</v>
      </c>
      <c r="BK163" s="129">
        <f>SUM(BK164:BK192)</f>
        <v>0</v>
      </c>
    </row>
    <row r="164" spans="2:65" s="1" customFormat="1" ht="49.15" customHeight="1">
      <c r="B164" s="132"/>
      <c r="C164" s="133" t="s">
        <v>90</v>
      </c>
      <c r="D164" s="133" t="s">
        <v>162</v>
      </c>
      <c r="E164" s="134" t="s">
        <v>180</v>
      </c>
      <c r="F164" s="135" t="s">
        <v>181</v>
      </c>
      <c r="G164" s="136" t="s">
        <v>182</v>
      </c>
      <c r="H164" s="137">
        <v>126.8</v>
      </c>
      <c r="I164" s="138"/>
      <c r="J164" s="139">
        <f>ROUND(I164*H164,2)</f>
        <v>0</v>
      </c>
      <c r="K164" s="135" t="s">
        <v>166</v>
      </c>
      <c r="L164" s="32"/>
      <c r="M164" s="140" t="s">
        <v>1</v>
      </c>
      <c r="N164" s="141" t="s">
        <v>47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167</v>
      </c>
      <c r="AT164" s="144" t="s">
        <v>162</v>
      </c>
      <c r="AU164" s="144" t="s">
        <v>92</v>
      </c>
      <c r="AY164" s="16" t="s">
        <v>159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90</v>
      </c>
      <c r="BK164" s="145">
        <f>ROUND(I164*H164,2)</f>
        <v>0</v>
      </c>
      <c r="BL164" s="16" t="s">
        <v>167</v>
      </c>
      <c r="BM164" s="144" t="s">
        <v>183</v>
      </c>
    </row>
    <row r="165" spans="2:65" s="1" customFormat="1">
      <c r="B165" s="32"/>
      <c r="D165" s="146" t="s">
        <v>169</v>
      </c>
      <c r="F165" s="147" t="s">
        <v>184</v>
      </c>
      <c r="I165" s="148"/>
      <c r="L165" s="32"/>
      <c r="M165" s="149"/>
      <c r="T165" s="56"/>
      <c r="AT165" s="16" t="s">
        <v>169</v>
      </c>
      <c r="AU165" s="16" t="s">
        <v>92</v>
      </c>
    </row>
    <row r="166" spans="2:65" s="1" customFormat="1" ht="33" customHeight="1">
      <c r="B166" s="132"/>
      <c r="C166" s="133" t="s">
        <v>92</v>
      </c>
      <c r="D166" s="133" t="s">
        <v>162</v>
      </c>
      <c r="E166" s="134" t="s">
        <v>185</v>
      </c>
      <c r="F166" s="135" t="s">
        <v>186</v>
      </c>
      <c r="G166" s="136" t="s">
        <v>187</v>
      </c>
      <c r="H166" s="137">
        <v>1</v>
      </c>
      <c r="I166" s="138"/>
      <c r="J166" s="139">
        <f>ROUND(I166*H166,2)</f>
        <v>0</v>
      </c>
      <c r="K166" s="135" t="s">
        <v>166</v>
      </c>
      <c r="L166" s="32"/>
      <c r="M166" s="140" t="s">
        <v>1</v>
      </c>
      <c r="N166" s="141" t="s">
        <v>47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167</v>
      </c>
      <c r="AT166" s="144" t="s">
        <v>162</v>
      </c>
      <c r="AU166" s="144" t="s">
        <v>92</v>
      </c>
      <c r="AY166" s="16" t="s">
        <v>159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90</v>
      </c>
      <c r="BK166" s="145">
        <f>ROUND(I166*H166,2)</f>
        <v>0</v>
      </c>
      <c r="BL166" s="16" t="s">
        <v>167</v>
      </c>
      <c r="BM166" s="144" t="s">
        <v>188</v>
      </c>
    </row>
    <row r="167" spans="2:65" s="1" customFormat="1">
      <c r="B167" s="32"/>
      <c r="D167" s="146" t="s">
        <v>169</v>
      </c>
      <c r="F167" s="147" t="s">
        <v>189</v>
      </c>
      <c r="I167" s="148"/>
      <c r="L167" s="32"/>
      <c r="M167" s="149"/>
      <c r="T167" s="56"/>
      <c r="AT167" s="16" t="s">
        <v>169</v>
      </c>
      <c r="AU167" s="16" t="s">
        <v>92</v>
      </c>
    </row>
    <row r="168" spans="2:65" s="1" customFormat="1" ht="37.9" customHeight="1">
      <c r="B168" s="132"/>
      <c r="C168" s="133" t="s">
        <v>190</v>
      </c>
      <c r="D168" s="133" t="s">
        <v>162</v>
      </c>
      <c r="E168" s="134" t="s">
        <v>191</v>
      </c>
      <c r="F168" s="135" t="s">
        <v>192</v>
      </c>
      <c r="G168" s="136" t="s">
        <v>187</v>
      </c>
      <c r="H168" s="137">
        <v>1</v>
      </c>
      <c r="I168" s="138"/>
      <c r="J168" s="139">
        <f>ROUND(I168*H168,2)</f>
        <v>0</v>
      </c>
      <c r="K168" s="135" t="s">
        <v>166</v>
      </c>
      <c r="L168" s="32"/>
      <c r="M168" s="140" t="s">
        <v>1</v>
      </c>
      <c r="N168" s="141" t="s">
        <v>47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167</v>
      </c>
      <c r="AT168" s="144" t="s">
        <v>162</v>
      </c>
      <c r="AU168" s="144" t="s">
        <v>92</v>
      </c>
      <c r="AY168" s="16" t="s">
        <v>159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90</v>
      </c>
      <c r="BK168" s="145">
        <f>ROUND(I168*H168,2)</f>
        <v>0</v>
      </c>
      <c r="BL168" s="16" t="s">
        <v>167</v>
      </c>
      <c r="BM168" s="144" t="s">
        <v>193</v>
      </c>
    </row>
    <row r="169" spans="2:65" s="1" customFormat="1">
      <c r="B169" s="32"/>
      <c r="D169" s="146" t="s">
        <v>169</v>
      </c>
      <c r="F169" s="147" t="s">
        <v>194</v>
      </c>
      <c r="I169" s="148"/>
      <c r="L169" s="32"/>
      <c r="M169" s="149"/>
      <c r="T169" s="56"/>
      <c r="AT169" s="16" t="s">
        <v>169</v>
      </c>
      <c r="AU169" s="16" t="s">
        <v>92</v>
      </c>
    </row>
    <row r="170" spans="2:65" s="1" customFormat="1" ht="24.2" customHeight="1">
      <c r="B170" s="132"/>
      <c r="C170" s="133" t="s">
        <v>167</v>
      </c>
      <c r="D170" s="133" t="s">
        <v>162</v>
      </c>
      <c r="E170" s="134" t="s">
        <v>195</v>
      </c>
      <c r="F170" s="135" t="s">
        <v>196</v>
      </c>
      <c r="G170" s="136" t="s">
        <v>197</v>
      </c>
      <c r="H170" s="137">
        <v>840</v>
      </c>
      <c r="I170" s="138"/>
      <c r="J170" s="139">
        <f>ROUND(I170*H170,2)</f>
        <v>0</v>
      </c>
      <c r="K170" s="135" t="s">
        <v>166</v>
      </c>
      <c r="L170" s="32"/>
      <c r="M170" s="140" t="s">
        <v>1</v>
      </c>
      <c r="N170" s="141" t="s">
        <v>47</v>
      </c>
      <c r="P170" s="142">
        <f>O170*H170</f>
        <v>0</v>
      </c>
      <c r="Q170" s="142">
        <v>3.0000000000000001E-5</v>
      </c>
      <c r="R170" s="142">
        <f>Q170*H170</f>
        <v>2.52E-2</v>
      </c>
      <c r="S170" s="142">
        <v>0</v>
      </c>
      <c r="T170" s="143">
        <f>S170*H170</f>
        <v>0</v>
      </c>
      <c r="AR170" s="144" t="s">
        <v>167</v>
      </c>
      <c r="AT170" s="144" t="s">
        <v>162</v>
      </c>
      <c r="AU170" s="144" t="s">
        <v>92</v>
      </c>
      <c r="AY170" s="16" t="s">
        <v>159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90</v>
      </c>
      <c r="BK170" s="145">
        <f>ROUND(I170*H170,2)</f>
        <v>0</v>
      </c>
      <c r="BL170" s="16" t="s">
        <v>167</v>
      </c>
      <c r="BM170" s="144" t="s">
        <v>198</v>
      </c>
    </row>
    <row r="171" spans="2:65" s="1" customFormat="1">
      <c r="B171" s="32"/>
      <c r="D171" s="146" t="s">
        <v>169</v>
      </c>
      <c r="F171" s="147" t="s">
        <v>199</v>
      </c>
      <c r="I171" s="148"/>
      <c r="L171" s="32"/>
      <c r="M171" s="149"/>
      <c r="T171" s="56"/>
      <c r="AT171" s="16" t="s">
        <v>169</v>
      </c>
      <c r="AU171" s="16" t="s">
        <v>92</v>
      </c>
    </row>
    <row r="172" spans="2:65" s="1" customFormat="1" ht="21.75" customHeight="1">
      <c r="B172" s="132"/>
      <c r="C172" s="133" t="s">
        <v>200</v>
      </c>
      <c r="D172" s="133" t="s">
        <v>162</v>
      </c>
      <c r="E172" s="134" t="s">
        <v>201</v>
      </c>
      <c r="F172" s="135" t="s">
        <v>202</v>
      </c>
      <c r="G172" s="136" t="s">
        <v>203</v>
      </c>
      <c r="H172" s="137">
        <v>35</v>
      </c>
      <c r="I172" s="138"/>
      <c r="J172" s="139">
        <f>ROUND(I172*H172,2)</f>
        <v>0</v>
      </c>
      <c r="K172" s="135" t="s">
        <v>166</v>
      </c>
      <c r="L172" s="32"/>
      <c r="M172" s="140" t="s">
        <v>1</v>
      </c>
      <c r="N172" s="141" t="s">
        <v>47</v>
      </c>
      <c r="P172" s="142">
        <f>O172*H172</f>
        <v>0</v>
      </c>
      <c r="Q172" s="142">
        <v>1.004E-2</v>
      </c>
      <c r="R172" s="142">
        <f>Q172*H172</f>
        <v>0.35139999999999999</v>
      </c>
      <c r="S172" s="142">
        <v>0</v>
      </c>
      <c r="T172" s="143">
        <f>S172*H172</f>
        <v>0</v>
      </c>
      <c r="AR172" s="144" t="s">
        <v>167</v>
      </c>
      <c r="AT172" s="144" t="s">
        <v>162</v>
      </c>
      <c r="AU172" s="144" t="s">
        <v>92</v>
      </c>
      <c r="AY172" s="16" t="s">
        <v>159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90</v>
      </c>
      <c r="BK172" s="145">
        <f>ROUND(I172*H172,2)</f>
        <v>0</v>
      </c>
      <c r="BL172" s="16" t="s">
        <v>167</v>
      </c>
      <c r="BM172" s="144" t="s">
        <v>204</v>
      </c>
    </row>
    <row r="173" spans="2:65" s="1" customFormat="1">
      <c r="B173" s="32"/>
      <c r="D173" s="146" t="s">
        <v>169</v>
      </c>
      <c r="F173" s="147" t="s">
        <v>205</v>
      </c>
      <c r="I173" s="148"/>
      <c r="L173" s="32"/>
      <c r="M173" s="149"/>
      <c r="T173" s="56"/>
      <c r="AT173" s="16" t="s">
        <v>169</v>
      </c>
      <c r="AU173" s="16" t="s">
        <v>92</v>
      </c>
    </row>
    <row r="174" spans="2:65" s="1" customFormat="1" ht="37.9" customHeight="1">
      <c r="B174" s="132"/>
      <c r="C174" s="133" t="s">
        <v>206</v>
      </c>
      <c r="D174" s="133" t="s">
        <v>162</v>
      </c>
      <c r="E174" s="134" t="s">
        <v>207</v>
      </c>
      <c r="F174" s="135" t="s">
        <v>208</v>
      </c>
      <c r="G174" s="136" t="s">
        <v>209</v>
      </c>
      <c r="H174" s="137">
        <v>35</v>
      </c>
      <c r="I174" s="138"/>
      <c r="J174" s="139">
        <f>ROUND(I174*H174,2)</f>
        <v>0</v>
      </c>
      <c r="K174" s="135" t="s">
        <v>166</v>
      </c>
      <c r="L174" s="32"/>
      <c r="M174" s="140" t="s">
        <v>1</v>
      </c>
      <c r="N174" s="141" t="s">
        <v>47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167</v>
      </c>
      <c r="AT174" s="144" t="s">
        <v>162</v>
      </c>
      <c r="AU174" s="144" t="s">
        <v>92</v>
      </c>
      <c r="AY174" s="16" t="s">
        <v>159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90</v>
      </c>
      <c r="BK174" s="145">
        <f>ROUND(I174*H174,2)</f>
        <v>0</v>
      </c>
      <c r="BL174" s="16" t="s">
        <v>167</v>
      </c>
      <c r="BM174" s="144" t="s">
        <v>210</v>
      </c>
    </row>
    <row r="175" spans="2:65" s="1" customFormat="1">
      <c r="B175" s="32"/>
      <c r="D175" s="146" t="s">
        <v>169</v>
      </c>
      <c r="F175" s="147" t="s">
        <v>211</v>
      </c>
      <c r="I175" s="148"/>
      <c r="L175" s="32"/>
      <c r="M175" s="149"/>
      <c r="T175" s="56"/>
      <c r="AT175" s="16" t="s">
        <v>169</v>
      </c>
      <c r="AU175" s="16" t="s">
        <v>92</v>
      </c>
    </row>
    <row r="176" spans="2:65" s="1" customFormat="1" ht="44.25" customHeight="1">
      <c r="B176" s="132"/>
      <c r="C176" s="133" t="s">
        <v>212</v>
      </c>
      <c r="D176" s="133" t="s">
        <v>162</v>
      </c>
      <c r="E176" s="134" t="s">
        <v>213</v>
      </c>
      <c r="F176" s="135" t="s">
        <v>214</v>
      </c>
      <c r="G176" s="136" t="s">
        <v>182</v>
      </c>
      <c r="H176" s="137">
        <v>98.45</v>
      </c>
      <c r="I176" s="138"/>
      <c r="J176" s="139">
        <f>ROUND(I176*H176,2)</f>
        <v>0</v>
      </c>
      <c r="K176" s="135" t="s">
        <v>166</v>
      </c>
      <c r="L176" s="32"/>
      <c r="M176" s="140" t="s">
        <v>1</v>
      </c>
      <c r="N176" s="141" t="s">
        <v>47</v>
      </c>
      <c r="P176" s="142">
        <f>O176*H176</f>
        <v>0</v>
      </c>
      <c r="Q176" s="142">
        <v>0</v>
      </c>
      <c r="R176" s="142">
        <f>Q176*H176</f>
        <v>0</v>
      </c>
      <c r="S176" s="142">
        <v>0.48</v>
      </c>
      <c r="T176" s="143">
        <f>S176*H176</f>
        <v>47.256</v>
      </c>
      <c r="AR176" s="144" t="s">
        <v>167</v>
      </c>
      <c r="AT176" s="144" t="s">
        <v>162</v>
      </c>
      <c r="AU176" s="144" t="s">
        <v>92</v>
      </c>
      <c r="AY176" s="16" t="s">
        <v>159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90</v>
      </c>
      <c r="BK176" s="145">
        <f>ROUND(I176*H176,2)</f>
        <v>0</v>
      </c>
      <c r="BL176" s="16" t="s">
        <v>167</v>
      </c>
      <c r="BM176" s="144" t="s">
        <v>215</v>
      </c>
    </row>
    <row r="177" spans="2:65" s="1" customFormat="1">
      <c r="B177" s="32"/>
      <c r="D177" s="146" t="s">
        <v>169</v>
      </c>
      <c r="F177" s="147" t="s">
        <v>216</v>
      </c>
      <c r="I177" s="148"/>
      <c r="L177" s="32"/>
      <c r="M177" s="149"/>
      <c r="T177" s="56"/>
      <c r="AT177" s="16" t="s">
        <v>169</v>
      </c>
      <c r="AU177" s="16" t="s">
        <v>92</v>
      </c>
    </row>
    <row r="178" spans="2:65" s="1" customFormat="1" ht="66.75" customHeight="1">
      <c r="B178" s="132"/>
      <c r="C178" s="133" t="s">
        <v>217</v>
      </c>
      <c r="D178" s="133" t="s">
        <v>162</v>
      </c>
      <c r="E178" s="134" t="s">
        <v>218</v>
      </c>
      <c r="F178" s="135" t="s">
        <v>219</v>
      </c>
      <c r="G178" s="136" t="s">
        <v>182</v>
      </c>
      <c r="H178" s="137">
        <v>95</v>
      </c>
      <c r="I178" s="138"/>
      <c r="J178" s="139">
        <f>ROUND(I178*H178,2)</f>
        <v>0</v>
      </c>
      <c r="K178" s="135" t="s">
        <v>166</v>
      </c>
      <c r="L178" s="32"/>
      <c r="M178" s="140" t="s">
        <v>1</v>
      </c>
      <c r="N178" s="141" t="s">
        <v>47</v>
      </c>
      <c r="P178" s="142">
        <f>O178*H178</f>
        <v>0</v>
      </c>
      <c r="Q178" s="142">
        <v>0</v>
      </c>
      <c r="R178" s="142">
        <f>Q178*H178</f>
        <v>0</v>
      </c>
      <c r="S178" s="142">
        <v>0.18</v>
      </c>
      <c r="T178" s="143">
        <f>S178*H178</f>
        <v>17.099999999999998</v>
      </c>
      <c r="AR178" s="144" t="s">
        <v>167</v>
      </c>
      <c r="AT178" s="144" t="s">
        <v>162</v>
      </c>
      <c r="AU178" s="144" t="s">
        <v>92</v>
      </c>
      <c r="AY178" s="16" t="s">
        <v>159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90</v>
      </c>
      <c r="BK178" s="145">
        <f>ROUND(I178*H178,2)</f>
        <v>0</v>
      </c>
      <c r="BL178" s="16" t="s">
        <v>167</v>
      </c>
      <c r="BM178" s="144" t="s">
        <v>220</v>
      </c>
    </row>
    <row r="179" spans="2:65" s="1" customFormat="1">
      <c r="B179" s="32"/>
      <c r="D179" s="146" t="s">
        <v>169</v>
      </c>
      <c r="F179" s="147" t="s">
        <v>221</v>
      </c>
      <c r="I179" s="148"/>
      <c r="L179" s="32"/>
      <c r="M179" s="149"/>
      <c r="T179" s="56"/>
      <c r="AT179" s="16" t="s">
        <v>169</v>
      </c>
      <c r="AU179" s="16" t="s">
        <v>92</v>
      </c>
    </row>
    <row r="180" spans="2:65" s="1" customFormat="1" ht="66.75" customHeight="1">
      <c r="B180" s="132"/>
      <c r="C180" s="133" t="s">
        <v>222</v>
      </c>
      <c r="D180" s="133" t="s">
        <v>162</v>
      </c>
      <c r="E180" s="134" t="s">
        <v>223</v>
      </c>
      <c r="F180" s="135" t="s">
        <v>224</v>
      </c>
      <c r="G180" s="136" t="s">
        <v>182</v>
      </c>
      <c r="H180" s="137">
        <v>124.5</v>
      </c>
      <c r="I180" s="138"/>
      <c r="J180" s="139">
        <f>ROUND(I180*H180,2)</f>
        <v>0</v>
      </c>
      <c r="K180" s="135" t="s">
        <v>166</v>
      </c>
      <c r="L180" s="32"/>
      <c r="M180" s="140" t="s">
        <v>1</v>
      </c>
      <c r="N180" s="141" t="s">
        <v>47</v>
      </c>
      <c r="P180" s="142">
        <f>O180*H180</f>
        <v>0</v>
      </c>
      <c r="Q180" s="142">
        <v>0</v>
      </c>
      <c r="R180" s="142">
        <f>Q180*H180</f>
        <v>0</v>
      </c>
      <c r="S180" s="142">
        <v>0.3</v>
      </c>
      <c r="T180" s="143">
        <f>S180*H180</f>
        <v>37.35</v>
      </c>
      <c r="AR180" s="144" t="s">
        <v>167</v>
      </c>
      <c r="AT180" s="144" t="s">
        <v>162</v>
      </c>
      <c r="AU180" s="144" t="s">
        <v>92</v>
      </c>
      <c r="AY180" s="16" t="s">
        <v>159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90</v>
      </c>
      <c r="BK180" s="145">
        <f>ROUND(I180*H180,2)</f>
        <v>0</v>
      </c>
      <c r="BL180" s="16" t="s">
        <v>167</v>
      </c>
      <c r="BM180" s="144" t="s">
        <v>225</v>
      </c>
    </row>
    <row r="181" spans="2:65" s="1" customFormat="1">
      <c r="B181" s="32"/>
      <c r="D181" s="146" t="s">
        <v>169</v>
      </c>
      <c r="F181" s="147" t="s">
        <v>226</v>
      </c>
      <c r="I181" s="148"/>
      <c r="L181" s="32"/>
      <c r="M181" s="149"/>
      <c r="T181" s="56"/>
      <c r="AT181" s="16" t="s">
        <v>169</v>
      </c>
      <c r="AU181" s="16" t="s">
        <v>92</v>
      </c>
    </row>
    <row r="182" spans="2:65" s="1" customFormat="1" ht="21.75" customHeight="1">
      <c r="B182" s="132"/>
      <c r="C182" s="133" t="s">
        <v>227</v>
      </c>
      <c r="D182" s="133" t="s">
        <v>162</v>
      </c>
      <c r="E182" s="134" t="s">
        <v>228</v>
      </c>
      <c r="F182" s="135" t="s">
        <v>229</v>
      </c>
      <c r="G182" s="136" t="s">
        <v>203</v>
      </c>
      <c r="H182" s="137">
        <v>23</v>
      </c>
      <c r="I182" s="138"/>
      <c r="J182" s="139">
        <f>ROUND(I182*H182,2)</f>
        <v>0</v>
      </c>
      <c r="K182" s="135" t="s">
        <v>166</v>
      </c>
      <c r="L182" s="32"/>
      <c r="M182" s="140" t="s">
        <v>1</v>
      </c>
      <c r="N182" s="141" t="s">
        <v>47</v>
      </c>
      <c r="P182" s="142">
        <f>O182*H182</f>
        <v>0</v>
      </c>
      <c r="Q182" s="142">
        <v>2.1930000000000002E-2</v>
      </c>
      <c r="R182" s="142">
        <f>Q182*H182</f>
        <v>0.50439000000000001</v>
      </c>
      <c r="S182" s="142">
        <v>0</v>
      </c>
      <c r="T182" s="143">
        <f>S182*H182</f>
        <v>0</v>
      </c>
      <c r="AR182" s="144" t="s">
        <v>167</v>
      </c>
      <c r="AT182" s="144" t="s">
        <v>162</v>
      </c>
      <c r="AU182" s="144" t="s">
        <v>92</v>
      </c>
      <c r="AY182" s="16" t="s">
        <v>159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90</v>
      </c>
      <c r="BK182" s="145">
        <f>ROUND(I182*H182,2)</f>
        <v>0</v>
      </c>
      <c r="BL182" s="16" t="s">
        <v>167</v>
      </c>
      <c r="BM182" s="144" t="s">
        <v>230</v>
      </c>
    </row>
    <row r="183" spans="2:65" s="1" customFormat="1">
      <c r="B183" s="32"/>
      <c r="D183" s="146" t="s">
        <v>169</v>
      </c>
      <c r="F183" s="147" t="s">
        <v>231</v>
      </c>
      <c r="I183" s="148"/>
      <c r="L183" s="32"/>
      <c r="M183" s="149"/>
      <c r="T183" s="56"/>
      <c r="AT183" s="16" t="s">
        <v>169</v>
      </c>
      <c r="AU183" s="16" t="s">
        <v>92</v>
      </c>
    </row>
    <row r="184" spans="2:65" s="1" customFormat="1" ht="100.5" customHeight="1">
      <c r="B184" s="132"/>
      <c r="C184" s="133" t="s">
        <v>178</v>
      </c>
      <c r="D184" s="133" t="s">
        <v>162</v>
      </c>
      <c r="E184" s="134" t="s">
        <v>232</v>
      </c>
      <c r="F184" s="135" t="s">
        <v>233</v>
      </c>
      <c r="G184" s="136" t="s">
        <v>203</v>
      </c>
      <c r="H184" s="137">
        <v>18</v>
      </c>
      <c r="I184" s="138"/>
      <c r="J184" s="139">
        <f>ROUND(I184*H184,2)</f>
        <v>0</v>
      </c>
      <c r="K184" s="135" t="s">
        <v>166</v>
      </c>
      <c r="L184" s="32"/>
      <c r="M184" s="140" t="s">
        <v>1</v>
      </c>
      <c r="N184" s="141" t="s">
        <v>47</v>
      </c>
      <c r="P184" s="142">
        <f>O184*H184</f>
        <v>0</v>
      </c>
      <c r="Q184" s="142">
        <v>1.269E-2</v>
      </c>
      <c r="R184" s="142">
        <f>Q184*H184</f>
        <v>0.22842000000000001</v>
      </c>
      <c r="S184" s="142">
        <v>0</v>
      </c>
      <c r="T184" s="143">
        <f>S184*H184</f>
        <v>0</v>
      </c>
      <c r="AR184" s="144" t="s">
        <v>167</v>
      </c>
      <c r="AT184" s="144" t="s">
        <v>162</v>
      </c>
      <c r="AU184" s="144" t="s">
        <v>92</v>
      </c>
      <c r="AY184" s="16" t="s">
        <v>159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90</v>
      </c>
      <c r="BK184" s="145">
        <f>ROUND(I184*H184,2)</f>
        <v>0</v>
      </c>
      <c r="BL184" s="16" t="s">
        <v>167</v>
      </c>
      <c r="BM184" s="144" t="s">
        <v>234</v>
      </c>
    </row>
    <row r="185" spans="2:65" s="1" customFormat="1">
      <c r="B185" s="32"/>
      <c r="D185" s="146" t="s">
        <v>169</v>
      </c>
      <c r="F185" s="147" t="s">
        <v>235</v>
      </c>
      <c r="I185" s="148"/>
      <c r="L185" s="32"/>
      <c r="M185" s="149"/>
      <c r="T185" s="56"/>
      <c r="AT185" s="16" t="s">
        <v>169</v>
      </c>
      <c r="AU185" s="16" t="s">
        <v>92</v>
      </c>
    </row>
    <row r="186" spans="2:65" s="1" customFormat="1" ht="19.5">
      <c r="B186" s="32"/>
      <c r="D186" s="150" t="s">
        <v>171</v>
      </c>
      <c r="F186" s="151" t="s">
        <v>236</v>
      </c>
      <c r="I186" s="148"/>
      <c r="L186" s="32"/>
      <c r="M186" s="149"/>
      <c r="T186" s="56"/>
      <c r="AT186" s="16" t="s">
        <v>171</v>
      </c>
      <c r="AU186" s="16" t="s">
        <v>92</v>
      </c>
    </row>
    <row r="187" spans="2:65" s="1" customFormat="1" ht="90" customHeight="1">
      <c r="B187" s="132"/>
      <c r="C187" s="133" t="s">
        <v>8</v>
      </c>
      <c r="D187" s="133" t="s">
        <v>162</v>
      </c>
      <c r="E187" s="134" t="s">
        <v>237</v>
      </c>
      <c r="F187" s="135" t="s">
        <v>238</v>
      </c>
      <c r="G187" s="136" t="s">
        <v>203</v>
      </c>
      <c r="H187" s="137">
        <v>72</v>
      </c>
      <c r="I187" s="138"/>
      <c r="J187" s="139">
        <f>ROUND(I187*H187,2)</f>
        <v>0</v>
      </c>
      <c r="K187" s="135" t="s">
        <v>166</v>
      </c>
      <c r="L187" s="32"/>
      <c r="M187" s="140" t="s">
        <v>1</v>
      </c>
      <c r="N187" s="141" t="s">
        <v>47</v>
      </c>
      <c r="P187" s="142">
        <f>O187*H187</f>
        <v>0</v>
      </c>
      <c r="Q187" s="142">
        <v>3.6900000000000002E-2</v>
      </c>
      <c r="R187" s="142">
        <f>Q187*H187</f>
        <v>2.6568000000000001</v>
      </c>
      <c r="S187" s="142">
        <v>0</v>
      </c>
      <c r="T187" s="143">
        <f>S187*H187</f>
        <v>0</v>
      </c>
      <c r="AR187" s="144" t="s">
        <v>167</v>
      </c>
      <c r="AT187" s="144" t="s">
        <v>162</v>
      </c>
      <c r="AU187" s="144" t="s">
        <v>92</v>
      </c>
      <c r="AY187" s="16" t="s">
        <v>159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90</v>
      </c>
      <c r="BK187" s="145">
        <f>ROUND(I187*H187,2)</f>
        <v>0</v>
      </c>
      <c r="BL187" s="16" t="s">
        <v>167</v>
      </c>
      <c r="BM187" s="144" t="s">
        <v>239</v>
      </c>
    </row>
    <row r="188" spans="2:65" s="1" customFormat="1">
      <c r="B188" s="32"/>
      <c r="D188" s="146" t="s">
        <v>169</v>
      </c>
      <c r="F188" s="147" t="s">
        <v>240</v>
      </c>
      <c r="I188" s="148"/>
      <c r="L188" s="32"/>
      <c r="M188" s="149"/>
      <c r="T188" s="56"/>
      <c r="AT188" s="16" t="s">
        <v>169</v>
      </c>
      <c r="AU188" s="16" t="s">
        <v>92</v>
      </c>
    </row>
    <row r="189" spans="2:65" s="1" customFormat="1" ht="19.5">
      <c r="B189" s="32"/>
      <c r="D189" s="150" t="s">
        <v>171</v>
      </c>
      <c r="F189" s="151" t="s">
        <v>241</v>
      </c>
      <c r="I189" s="148"/>
      <c r="L189" s="32"/>
      <c r="M189" s="149"/>
      <c r="T189" s="56"/>
      <c r="AT189" s="16" t="s">
        <v>171</v>
      </c>
      <c r="AU189" s="16" t="s">
        <v>92</v>
      </c>
    </row>
    <row r="190" spans="2:65" s="1" customFormat="1" ht="100.5" customHeight="1">
      <c r="B190" s="132"/>
      <c r="C190" s="133" t="s">
        <v>242</v>
      </c>
      <c r="D190" s="133" t="s">
        <v>162</v>
      </c>
      <c r="E190" s="134" t="s">
        <v>243</v>
      </c>
      <c r="F190" s="135" t="s">
        <v>244</v>
      </c>
      <c r="G190" s="136" t="s">
        <v>203</v>
      </c>
      <c r="H190" s="137">
        <v>24</v>
      </c>
      <c r="I190" s="138"/>
      <c r="J190" s="139">
        <f>ROUND(I190*H190,2)</f>
        <v>0</v>
      </c>
      <c r="K190" s="135" t="s">
        <v>166</v>
      </c>
      <c r="L190" s="32"/>
      <c r="M190" s="140" t="s">
        <v>1</v>
      </c>
      <c r="N190" s="141" t="s">
        <v>47</v>
      </c>
      <c r="P190" s="142">
        <f>O190*H190</f>
        <v>0</v>
      </c>
      <c r="Q190" s="142">
        <v>6.053E-2</v>
      </c>
      <c r="R190" s="142">
        <f>Q190*H190</f>
        <v>1.45272</v>
      </c>
      <c r="S190" s="142">
        <v>0</v>
      </c>
      <c r="T190" s="143">
        <f>S190*H190</f>
        <v>0</v>
      </c>
      <c r="AR190" s="144" t="s">
        <v>167</v>
      </c>
      <c r="AT190" s="144" t="s">
        <v>162</v>
      </c>
      <c r="AU190" s="144" t="s">
        <v>92</v>
      </c>
      <c r="AY190" s="16" t="s">
        <v>159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90</v>
      </c>
      <c r="BK190" s="145">
        <f>ROUND(I190*H190,2)</f>
        <v>0</v>
      </c>
      <c r="BL190" s="16" t="s">
        <v>167</v>
      </c>
      <c r="BM190" s="144" t="s">
        <v>245</v>
      </c>
    </row>
    <row r="191" spans="2:65" s="1" customFormat="1">
      <c r="B191" s="32"/>
      <c r="D191" s="146" t="s">
        <v>169</v>
      </c>
      <c r="F191" s="147" t="s">
        <v>246</v>
      </c>
      <c r="I191" s="148"/>
      <c r="L191" s="32"/>
      <c r="M191" s="149"/>
      <c r="T191" s="56"/>
      <c r="AT191" s="16" t="s">
        <v>169</v>
      </c>
      <c r="AU191" s="16" t="s">
        <v>92</v>
      </c>
    </row>
    <row r="192" spans="2:65" s="1" customFormat="1" ht="19.5">
      <c r="B192" s="32"/>
      <c r="D192" s="150" t="s">
        <v>171</v>
      </c>
      <c r="F192" s="151" t="s">
        <v>247</v>
      </c>
      <c r="I192" s="148"/>
      <c r="L192" s="32"/>
      <c r="M192" s="149"/>
      <c r="T192" s="56"/>
      <c r="AT192" s="16" t="s">
        <v>171</v>
      </c>
      <c r="AU192" s="16" t="s">
        <v>92</v>
      </c>
    </row>
    <row r="193" spans="2:65" s="11" customFormat="1" ht="22.9" customHeight="1">
      <c r="B193" s="120"/>
      <c r="D193" s="121" t="s">
        <v>81</v>
      </c>
      <c r="E193" s="130" t="s">
        <v>8</v>
      </c>
      <c r="F193" s="130" t="s">
        <v>248</v>
      </c>
      <c r="I193" s="123"/>
      <c r="J193" s="131">
        <f>BK193</f>
        <v>0</v>
      </c>
      <c r="L193" s="120"/>
      <c r="M193" s="125"/>
      <c r="P193" s="126">
        <f>SUM(P194:P203)</f>
        <v>0</v>
      </c>
      <c r="R193" s="126">
        <f>SUM(R194:R203)</f>
        <v>0</v>
      </c>
      <c r="T193" s="127">
        <f>SUM(T194:T203)</f>
        <v>0</v>
      </c>
      <c r="AR193" s="121" t="s">
        <v>90</v>
      </c>
      <c r="AT193" s="128" t="s">
        <v>81</v>
      </c>
      <c r="AU193" s="128" t="s">
        <v>90</v>
      </c>
      <c r="AY193" s="121" t="s">
        <v>159</v>
      </c>
      <c r="BK193" s="129">
        <f>SUM(BK194:BK203)</f>
        <v>0</v>
      </c>
    </row>
    <row r="194" spans="2:65" s="1" customFormat="1" ht="24.2" customHeight="1">
      <c r="B194" s="132"/>
      <c r="C194" s="133" t="s">
        <v>249</v>
      </c>
      <c r="D194" s="133" t="s">
        <v>162</v>
      </c>
      <c r="E194" s="134" t="s">
        <v>250</v>
      </c>
      <c r="F194" s="135" t="s">
        <v>251</v>
      </c>
      <c r="G194" s="136" t="s">
        <v>165</v>
      </c>
      <c r="H194" s="137">
        <v>15.68</v>
      </c>
      <c r="I194" s="138"/>
      <c r="J194" s="139">
        <f>ROUND(I194*H194,2)</f>
        <v>0</v>
      </c>
      <c r="K194" s="135" t="s">
        <v>166</v>
      </c>
      <c r="L194" s="32"/>
      <c r="M194" s="140" t="s">
        <v>1</v>
      </c>
      <c r="N194" s="141" t="s">
        <v>47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167</v>
      </c>
      <c r="AT194" s="144" t="s">
        <v>162</v>
      </c>
      <c r="AU194" s="144" t="s">
        <v>92</v>
      </c>
      <c r="AY194" s="16" t="s">
        <v>159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90</v>
      </c>
      <c r="BK194" s="145">
        <f>ROUND(I194*H194,2)</f>
        <v>0</v>
      </c>
      <c r="BL194" s="16" t="s">
        <v>167</v>
      </c>
      <c r="BM194" s="144" t="s">
        <v>252</v>
      </c>
    </row>
    <row r="195" spans="2:65" s="1" customFormat="1">
      <c r="B195" s="32"/>
      <c r="D195" s="146" t="s">
        <v>169</v>
      </c>
      <c r="F195" s="147" t="s">
        <v>253</v>
      </c>
      <c r="I195" s="148"/>
      <c r="L195" s="32"/>
      <c r="M195" s="149"/>
      <c r="T195" s="56"/>
      <c r="AT195" s="16" t="s">
        <v>169</v>
      </c>
      <c r="AU195" s="16" t="s">
        <v>92</v>
      </c>
    </row>
    <row r="196" spans="2:65" s="1" customFormat="1" ht="33" customHeight="1">
      <c r="B196" s="132"/>
      <c r="C196" s="133" t="s">
        <v>254</v>
      </c>
      <c r="D196" s="133" t="s">
        <v>162</v>
      </c>
      <c r="E196" s="134" t="s">
        <v>255</v>
      </c>
      <c r="F196" s="135" t="s">
        <v>256</v>
      </c>
      <c r="G196" s="136" t="s">
        <v>165</v>
      </c>
      <c r="H196" s="137">
        <v>86.8</v>
      </c>
      <c r="I196" s="138"/>
      <c r="J196" s="139">
        <f>ROUND(I196*H196,2)</f>
        <v>0</v>
      </c>
      <c r="K196" s="135" t="s">
        <v>166</v>
      </c>
      <c r="L196" s="32"/>
      <c r="M196" s="140" t="s">
        <v>1</v>
      </c>
      <c r="N196" s="141" t="s">
        <v>47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167</v>
      </c>
      <c r="AT196" s="144" t="s">
        <v>162</v>
      </c>
      <c r="AU196" s="144" t="s">
        <v>92</v>
      </c>
      <c r="AY196" s="16" t="s">
        <v>159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90</v>
      </c>
      <c r="BK196" s="145">
        <f>ROUND(I196*H196,2)</f>
        <v>0</v>
      </c>
      <c r="BL196" s="16" t="s">
        <v>167</v>
      </c>
      <c r="BM196" s="144" t="s">
        <v>257</v>
      </c>
    </row>
    <row r="197" spans="2:65" s="1" customFormat="1">
      <c r="B197" s="32"/>
      <c r="D197" s="146" t="s">
        <v>169</v>
      </c>
      <c r="F197" s="147" t="s">
        <v>258</v>
      </c>
      <c r="I197" s="148"/>
      <c r="L197" s="32"/>
      <c r="M197" s="149"/>
      <c r="T197" s="56"/>
      <c r="AT197" s="16" t="s">
        <v>169</v>
      </c>
      <c r="AU197" s="16" t="s">
        <v>92</v>
      </c>
    </row>
    <row r="198" spans="2:65" s="1" customFormat="1" ht="33" customHeight="1">
      <c r="B198" s="132"/>
      <c r="C198" s="133" t="s">
        <v>259</v>
      </c>
      <c r="D198" s="133" t="s">
        <v>162</v>
      </c>
      <c r="E198" s="134" t="s">
        <v>260</v>
      </c>
      <c r="F198" s="135" t="s">
        <v>261</v>
      </c>
      <c r="G198" s="136" t="s">
        <v>165</v>
      </c>
      <c r="H198" s="137">
        <v>27.65</v>
      </c>
      <c r="I198" s="138"/>
      <c r="J198" s="139">
        <f>ROUND(I198*H198,2)</f>
        <v>0</v>
      </c>
      <c r="K198" s="135" t="s">
        <v>166</v>
      </c>
      <c r="L198" s="32"/>
      <c r="M198" s="140" t="s">
        <v>1</v>
      </c>
      <c r="N198" s="141" t="s">
        <v>47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167</v>
      </c>
      <c r="AT198" s="144" t="s">
        <v>162</v>
      </c>
      <c r="AU198" s="144" t="s">
        <v>92</v>
      </c>
      <c r="AY198" s="16" t="s">
        <v>159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90</v>
      </c>
      <c r="BK198" s="145">
        <f>ROUND(I198*H198,2)</f>
        <v>0</v>
      </c>
      <c r="BL198" s="16" t="s">
        <v>167</v>
      </c>
      <c r="BM198" s="144" t="s">
        <v>262</v>
      </c>
    </row>
    <row r="199" spans="2:65" s="1" customFormat="1">
      <c r="B199" s="32"/>
      <c r="D199" s="146" t="s">
        <v>169</v>
      </c>
      <c r="F199" s="147" t="s">
        <v>263</v>
      </c>
      <c r="I199" s="148"/>
      <c r="L199" s="32"/>
      <c r="M199" s="149"/>
      <c r="T199" s="56"/>
      <c r="AT199" s="16" t="s">
        <v>169</v>
      </c>
      <c r="AU199" s="16" t="s">
        <v>92</v>
      </c>
    </row>
    <row r="200" spans="2:65" s="1" customFormat="1" ht="33" customHeight="1">
      <c r="B200" s="132"/>
      <c r="C200" s="133" t="s">
        <v>264</v>
      </c>
      <c r="D200" s="133" t="s">
        <v>162</v>
      </c>
      <c r="E200" s="134" t="s">
        <v>265</v>
      </c>
      <c r="F200" s="135" t="s">
        <v>266</v>
      </c>
      <c r="G200" s="136" t="s">
        <v>165</v>
      </c>
      <c r="H200" s="137">
        <v>21.65</v>
      </c>
      <c r="I200" s="138"/>
      <c r="J200" s="139">
        <f>ROUND(I200*H200,2)</f>
        <v>0</v>
      </c>
      <c r="K200" s="135" t="s">
        <v>166</v>
      </c>
      <c r="L200" s="32"/>
      <c r="M200" s="140" t="s">
        <v>1</v>
      </c>
      <c r="N200" s="141" t="s">
        <v>47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167</v>
      </c>
      <c r="AT200" s="144" t="s">
        <v>162</v>
      </c>
      <c r="AU200" s="144" t="s">
        <v>92</v>
      </c>
      <c r="AY200" s="16" t="s">
        <v>159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6" t="s">
        <v>90</v>
      </c>
      <c r="BK200" s="145">
        <f>ROUND(I200*H200,2)</f>
        <v>0</v>
      </c>
      <c r="BL200" s="16" t="s">
        <v>167</v>
      </c>
      <c r="BM200" s="144" t="s">
        <v>267</v>
      </c>
    </row>
    <row r="201" spans="2:65" s="1" customFormat="1">
      <c r="B201" s="32"/>
      <c r="D201" s="146" t="s">
        <v>169</v>
      </c>
      <c r="F201" s="147" t="s">
        <v>268</v>
      </c>
      <c r="I201" s="148"/>
      <c r="L201" s="32"/>
      <c r="M201" s="149"/>
      <c r="T201" s="56"/>
      <c r="AT201" s="16" t="s">
        <v>169</v>
      </c>
      <c r="AU201" s="16" t="s">
        <v>92</v>
      </c>
    </row>
    <row r="202" spans="2:65" s="1" customFormat="1" ht="33" customHeight="1">
      <c r="B202" s="132"/>
      <c r="C202" s="133" t="s">
        <v>269</v>
      </c>
      <c r="D202" s="133" t="s">
        <v>162</v>
      </c>
      <c r="E202" s="134" t="s">
        <v>270</v>
      </c>
      <c r="F202" s="135" t="s">
        <v>271</v>
      </c>
      <c r="G202" s="136" t="s">
        <v>165</v>
      </c>
      <c r="H202" s="137">
        <v>16.32</v>
      </c>
      <c r="I202" s="138"/>
      <c r="J202" s="139">
        <f>ROUND(I202*H202,2)</f>
        <v>0</v>
      </c>
      <c r="K202" s="135" t="s">
        <v>166</v>
      </c>
      <c r="L202" s="32"/>
      <c r="M202" s="140" t="s">
        <v>1</v>
      </c>
      <c r="N202" s="141" t="s">
        <v>47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167</v>
      </c>
      <c r="AT202" s="144" t="s">
        <v>162</v>
      </c>
      <c r="AU202" s="144" t="s">
        <v>92</v>
      </c>
      <c r="AY202" s="16" t="s">
        <v>159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90</v>
      </c>
      <c r="BK202" s="145">
        <f>ROUND(I202*H202,2)</f>
        <v>0</v>
      </c>
      <c r="BL202" s="16" t="s">
        <v>167</v>
      </c>
      <c r="BM202" s="144" t="s">
        <v>272</v>
      </c>
    </row>
    <row r="203" spans="2:65" s="1" customFormat="1">
      <c r="B203" s="32"/>
      <c r="D203" s="146" t="s">
        <v>169</v>
      </c>
      <c r="F203" s="147" t="s">
        <v>273</v>
      </c>
      <c r="I203" s="148"/>
      <c r="L203" s="32"/>
      <c r="M203" s="149"/>
      <c r="T203" s="56"/>
      <c r="AT203" s="16" t="s">
        <v>169</v>
      </c>
      <c r="AU203" s="16" t="s">
        <v>92</v>
      </c>
    </row>
    <row r="204" spans="2:65" s="11" customFormat="1" ht="22.9" customHeight="1">
      <c r="B204" s="120"/>
      <c r="D204" s="121" t="s">
        <v>81</v>
      </c>
      <c r="E204" s="130" t="s">
        <v>242</v>
      </c>
      <c r="F204" s="130" t="s">
        <v>274</v>
      </c>
      <c r="I204" s="123"/>
      <c r="J204" s="131">
        <f>BK204</f>
        <v>0</v>
      </c>
      <c r="L204" s="120"/>
      <c r="M204" s="125"/>
      <c r="P204" s="126">
        <f>SUM(P205:P213)</f>
        <v>0</v>
      </c>
      <c r="R204" s="126">
        <f>SUM(R205:R213)</f>
        <v>0</v>
      </c>
      <c r="T204" s="127">
        <f>SUM(T205:T213)</f>
        <v>0</v>
      </c>
      <c r="AR204" s="121" t="s">
        <v>90</v>
      </c>
      <c r="AT204" s="128" t="s">
        <v>81</v>
      </c>
      <c r="AU204" s="128" t="s">
        <v>90</v>
      </c>
      <c r="AY204" s="121" t="s">
        <v>159</v>
      </c>
      <c r="BK204" s="129">
        <f>SUM(BK205:BK213)</f>
        <v>0</v>
      </c>
    </row>
    <row r="205" spans="2:65" s="1" customFormat="1" ht="24.2" customHeight="1">
      <c r="B205" s="132"/>
      <c r="C205" s="133" t="s">
        <v>275</v>
      </c>
      <c r="D205" s="133" t="s">
        <v>162</v>
      </c>
      <c r="E205" s="134" t="s">
        <v>276</v>
      </c>
      <c r="F205" s="135" t="s">
        <v>277</v>
      </c>
      <c r="G205" s="136" t="s">
        <v>165</v>
      </c>
      <c r="H205" s="137">
        <v>11.85</v>
      </c>
      <c r="I205" s="138"/>
      <c r="J205" s="139">
        <f>ROUND(I205*H205,2)</f>
        <v>0</v>
      </c>
      <c r="K205" s="135" t="s">
        <v>166</v>
      </c>
      <c r="L205" s="32"/>
      <c r="M205" s="140" t="s">
        <v>1</v>
      </c>
      <c r="N205" s="141" t="s">
        <v>47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167</v>
      </c>
      <c r="AT205" s="144" t="s">
        <v>162</v>
      </c>
      <c r="AU205" s="144" t="s">
        <v>92</v>
      </c>
      <c r="AY205" s="16" t="s">
        <v>159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90</v>
      </c>
      <c r="BK205" s="145">
        <f>ROUND(I205*H205,2)</f>
        <v>0</v>
      </c>
      <c r="BL205" s="16" t="s">
        <v>167</v>
      </c>
      <c r="BM205" s="144" t="s">
        <v>278</v>
      </c>
    </row>
    <row r="206" spans="2:65" s="1" customFormat="1">
      <c r="B206" s="32"/>
      <c r="D206" s="146" t="s">
        <v>169</v>
      </c>
      <c r="F206" s="147" t="s">
        <v>279</v>
      </c>
      <c r="I206" s="148"/>
      <c r="L206" s="32"/>
      <c r="M206" s="149"/>
      <c r="T206" s="56"/>
      <c r="AT206" s="16" t="s">
        <v>169</v>
      </c>
      <c r="AU206" s="16" t="s">
        <v>92</v>
      </c>
    </row>
    <row r="207" spans="2:65" s="1" customFormat="1" ht="19.5">
      <c r="B207" s="32"/>
      <c r="D207" s="150" t="s">
        <v>171</v>
      </c>
      <c r="F207" s="151" t="s">
        <v>280</v>
      </c>
      <c r="I207" s="148"/>
      <c r="L207" s="32"/>
      <c r="M207" s="149"/>
      <c r="T207" s="56"/>
      <c r="AT207" s="16" t="s">
        <v>171</v>
      </c>
      <c r="AU207" s="16" t="s">
        <v>92</v>
      </c>
    </row>
    <row r="208" spans="2:65" s="1" customFormat="1" ht="24.2" customHeight="1">
      <c r="B208" s="132"/>
      <c r="C208" s="133" t="s">
        <v>281</v>
      </c>
      <c r="D208" s="133" t="s">
        <v>162</v>
      </c>
      <c r="E208" s="134" t="s">
        <v>282</v>
      </c>
      <c r="F208" s="135" t="s">
        <v>283</v>
      </c>
      <c r="G208" s="136" t="s">
        <v>165</v>
      </c>
      <c r="H208" s="137">
        <v>12.65</v>
      </c>
      <c r="I208" s="138"/>
      <c r="J208" s="139">
        <f>ROUND(I208*H208,2)</f>
        <v>0</v>
      </c>
      <c r="K208" s="135" t="s">
        <v>166</v>
      </c>
      <c r="L208" s="32"/>
      <c r="M208" s="140" t="s">
        <v>1</v>
      </c>
      <c r="N208" s="141" t="s">
        <v>47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167</v>
      </c>
      <c r="AT208" s="144" t="s">
        <v>162</v>
      </c>
      <c r="AU208" s="144" t="s">
        <v>92</v>
      </c>
      <c r="AY208" s="16" t="s">
        <v>159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90</v>
      </c>
      <c r="BK208" s="145">
        <f>ROUND(I208*H208,2)</f>
        <v>0</v>
      </c>
      <c r="BL208" s="16" t="s">
        <v>167</v>
      </c>
      <c r="BM208" s="144" t="s">
        <v>284</v>
      </c>
    </row>
    <row r="209" spans="2:65" s="1" customFormat="1">
      <c r="B209" s="32"/>
      <c r="D209" s="146" t="s">
        <v>169</v>
      </c>
      <c r="F209" s="147" t="s">
        <v>285</v>
      </c>
      <c r="I209" s="148"/>
      <c r="L209" s="32"/>
      <c r="M209" s="149"/>
      <c r="T209" s="56"/>
      <c r="AT209" s="16" t="s">
        <v>169</v>
      </c>
      <c r="AU209" s="16" t="s">
        <v>92</v>
      </c>
    </row>
    <row r="210" spans="2:65" s="1" customFormat="1" ht="19.5">
      <c r="B210" s="32"/>
      <c r="D210" s="150" t="s">
        <v>171</v>
      </c>
      <c r="F210" s="151" t="s">
        <v>280</v>
      </c>
      <c r="I210" s="148"/>
      <c r="L210" s="32"/>
      <c r="M210" s="149"/>
      <c r="T210" s="56"/>
      <c r="AT210" s="16" t="s">
        <v>171</v>
      </c>
      <c r="AU210" s="16" t="s">
        <v>92</v>
      </c>
    </row>
    <row r="211" spans="2:65" s="1" customFormat="1" ht="44.25" customHeight="1">
      <c r="B211" s="132"/>
      <c r="C211" s="133" t="s">
        <v>7</v>
      </c>
      <c r="D211" s="133" t="s">
        <v>162</v>
      </c>
      <c r="E211" s="134" t="s">
        <v>286</v>
      </c>
      <c r="F211" s="135" t="s">
        <v>287</v>
      </c>
      <c r="G211" s="136" t="s">
        <v>165</v>
      </c>
      <c r="H211" s="137">
        <v>14.6</v>
      </c>
      <c r="I211" s="138"/>
      <c r="J211" s="139">
        <f>ROUND(I211*H211,2)</f>
        <v>0</v>
      </c>
      <c r="K211" s="135" t="s">
        <v>166</v>
      </c>
      <c r="L211" s="32"/>
      <c r="M211" s="140" t="s">
        <v>1</v>
      </c>
      <c r="N211" s="141" t="s">
        <v>47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167</v>
      </c>
      <c r="AT211" s="144" t="s">
        <v>162</v>
      </c>
      <c r="AU211" s="144" t="s">
        <v>92</v>
      </c>
      <c r="AY211" s="16" t="s">
        <v>159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90</v>
      </c>
      <c r="BK211" s="145">
        <f>ROUND(I211*H211,2)</f>
        <v>0</v>
      </c>
      <c r="BL211" s="16" t="s">
        <v>167</v>
      </c>
      <c r="BM211" s="144" t="s">
        <v>288</v>
      </c>
    </row>
    <row r="212" spans="2:65" s="1" customFormat="1">
      <c r="B212" s="32"/>
      <c r="D212" s="146" t="s">
        <v>169</v>
      </c>
      <c r="F212" s="147" t="s">
        <v>289</v>
      </c>
      <c r="I212" s="148"/>
      <c r="L212" s="32"/>
      <c r="M212" s="149"/>
      <c r="T212" s="56"/>
      <c r="AT212" s="16" t="s">
        <v>169</v>
      </c>
      <c r="AU212" s="16" t="s">
        <v>92</v>
      </c>
    </row>
    <row r="213" spans="2:65" s="1" customFormat="1" ht="19.5">
      <c r="B213" s="32"/>
      <c r="D213" s="150" t="s">
        <v>171</v>
      </c>
      <c r="F213" s="151" t="s">
        <v>290</v>
      </c>
      <c r="I213" s="148"/>
      <c r="L213" s="32"/>
      <c r="M213" s="149"/>
      <c r="T213" s="56"/>
      <c r="AT213" s="16" t="s">
        <v>171</v>
      </c>
      <c r="AU213" s="16" t="s">
        <v>92</v>
      </c>
    </row>
    <row r="214" spans="2:65" s="11" customFormat="1" ht="22.9" customHeight="1">
      <c r="B214" s="120"/>
      <c r="D214" s="121" t="s">
        <v>81</v>
      </c>
      <c r="E214" s="130" t="s">
        <v>259</v>
      </c>
      <c r="F214" s="130" t="s">
        <v>291</v>
      </c>
      <c r="I214" s="123"/>
      <c r="J214" s="131">
        <f>BK214</f>
        <v>0</v>
      </c>
      <c r="L214" s="120"/>
      <c r="M214" s="125"/>
      <c r="P214" s="126">
        <f>SUM(P215:P216)</f>
        <v>0</v>
      </c>
      <c r="R214" s="126">
        <f>SUM(R215:R216)</f>
        <v>0</v>
      </c>
      <c r="T214" s="127">
        <f>SUM(T215:T216)</f>
        <v>0</v>
      </c>
      <c r="AR214" s="121" t="s">
        <v>90</v>
      </c>
      <c r="AT214" s="128" t="s">
        <v>81</v>
      </c>
      <c r="AU214" s="128" t="s">
        <v>90</v>
      </c>
      <c r="AY214" s="121" t="s">
        <v>159</v>
      </c>
      <c r="BK214" s="129">
        <f>SUM(BK215:BK216)</f>
        <v>0</v>
      </c>
    </row>
    <row r="215" spans="2:65" s="1" customFormat="1" ht="62.65" customHeight="1">
      <c r="B215" s="132"/>
      <c r="C215" s="133" t="s">
        <v>292</v>
      </c>
      <c r="D215" s="133" t="s">
        <v>162</v>
      </c>
      <c r="E215" s="134" t="s">
        <v>293</v>
      </c>
      <c r="F215" s="135" t="s">
        <v>294</v>
      </c>
      <c r="G215" s="136" t="s">
        <v>165</v>
      </c>
      <c r="H215" s="137">
        <v>241.55</v>
      </c>
      <c r="I215" s="138"/>
      <c r="J215" s="139">
        <f>ROUND(I215*H215,2)</f>
        <v>0</v>
      </c>
      <c r="K215" s="135" t="s">
        <v>166</v>
      </c>
      <c r="L215" s="32"/>
      <c r="M215" s="140" t="s">
        <v>1</v>
      </c>
      <c r="N215" s="141" t="s">
        <v>47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167</v>
      </c>
      <c r="AT215" s="144" t="s">
        <v>162</v>
      </c>
      <c r="AU215" s="144" t="s">
        <v>92</v>
      </c>
      <c r="AY215" s="16" t="s">
        <v>159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90</v>
      </c>
      <c r="BK215" s="145">
        <f>ROUND(I215*H215,2)</f>
        <v>0</v>
      </c>
      <c r="BL215" s="16" t="s">
        <v>167</v>
      </c>
      <c r="BM215" s="144" t="s">
        <v>295</v>
      </c>
    </row>
    <row r="216" spans="2:65" s="1" customFormat="1">
      <c r="B216" s="32"/>
      <c r="D216" s="146" t="s">
        <v>169</v>
      </c>
      <c r="F216" s="147" t="s">
        <v>296</v>
      </c>
      <c r="I216" s="148"/>
      <c r="L216" s="32"/>
      <c r="M216" s="149"/>
      <c r="T216" s="56"/>
      <c r="AT216" s="16" t="s">
        <v>169</v>
      </c>
      <c r="AU216" s="16" t="s">
        <v>92</v>
      </c>
    </row>
    <row r="217" spans="2:65" s="11" customFormat="1" ht="22.9" customHeight="1">
      <c r="B217" s="120"/>
      <c r="D217" s="121" t="s">
        <v>81</v>
      </c>
      <c r="E217" s="130" t="s">
        <v>264</v>
      </c>
      <c r="F217" s="130" t="s">
        <v>297</v>
      </c>
      <c r="I217" s="123"/>
      <c r="J217" s="131">
        <f>BK217</f>
        <v>0</v>
      </c>
      <c r="L217" s="120"/>
      <c r="M217" s="125"/>
      <c r="P217" s="126">
        <f>SUM(P218:P232)</f>
        <v>0</v>
      </c>
      <c r="R217" s="126">
        <f>SUM(R218:R232)</f>
        <v>40.299999999999997</v>
      </c>
      <c r="T217" s="127">
        <f>SUM(T218:T232)</f>
        <v>0</v>
      </c>
      <c r="AR217" s="121" t="s">
        <v>90</v>
      </c>
      <c r="AT217" s="128" t="s">
        <v>81</v>
      </c>
      <c r="AU217" s="128" t="s">
        <v>90</v>
      </c>
      <c r="AY217" s="121" t="s">
        <v>159</v>
      </c>
      <c r="BK217" s="129">
        <f>SUM(BK218:BK232)</f>
        <v>0</v>
      </c>
    </row>
    <row r="218" spans="2:65" s="1" customFormat="1" ht="66.75" customHeight="1">
      <c r="B218" s="132"/>
      <c r="C218" s="133" t="s">
        <v>298</v>
      </c>
      <c r="D218" s="133" t="s">
        <v>162</v>
      </c>
      <c r="E218" s="134" t="s">
        <v>299</v>
      </c>
      <c r="F218" s="135" t="s">
        <v>300</v>
      </c>
      <c r="G218" s="136" t="s">
        <v>165</v>
      </c>
      <c r="H218" s="137">
        <v>20.149999999999999</v>
      </c>
      <c r="I218" s="138"/>
      <c r="J218" s="139">
        <f>ROUND(I218*H218,2)</f>
        <v>0</v>
      </c>
      <c r="K218" s="135" t="s">
        <v>166</v>
      </c>
      <c r="L218" s="32"/>
      <c r="M218" s="140" t="s">
        <v>1</v>
      </c>
      <c r="N218" s="141" t="s">
        <v>47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167</v>
      </c>
      <c r="AT218" s="144" t="s">
        <v>162</v>
      </c>
      <c r="AU218" s="144" t="s">
        <v>92</v>
      </c>
      <c r="AY218" s="16" t="s">
        <v>159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90</v>
      </c>
      <c r="BK218" s="145">
        <f>ROUND(I218*H218,2)</f>
        <v>0</v>
      </c>
      <c r="BL218" s="16" t="s">
        <v>167</v>
      </c>
      <c r="BM218" s="144" t="s">
        <v>301</v>
      </c>
    </row>
    <row r="219" spans="2:65" s="1" customFormat="1">
      <c r="B219" s="32"/>
      <c r="D219" s="146" t="s">
        <v>169</v>
      </c>
      <c r="F219" s="147" t="s">
        <v>302</v>
      </c>
      <c r="I219" s="148"/>
      <c r="L219" s="32"/>
      <c r="M219" s="149"/>
      <c r="T219" s="56"/>
      <c r="AT219" s="16" t="s">
        <v>169</v>
      </c>
      <c r="AU219" s="16" t="s">
        <v>92</v>
      </c>
    </row>
    <row r="220" spans="2:65" s="12" customFormat="1">
      <c r="B220" s="152"/>
      <c r="D220" s="150" t="s">
        <v>303</v>
      </c>
      <c r="E220" s="153" t="s">
        <v>1</v>
      </c>
      <c r="F220" s="154" t="s">
        <v>304</v>
      </c>
      <c r="H220" s="155">
        <v>20.149999999999999</v>
      </c>
      <c r="I220" s="156"/>
      <c r="L220" s="152"/>
      <c r="M220" s="157"/>
      <c r="T220" s="158"/>
      <c r="AT220" s="153" t="s">
        <v>303</v>
      </c>
      <c r="AU220" s="153" t="s">
        <v>92</v>
      </c>
      <c r="AV220" s="12" t="s">
        <v>92</v>
      </c>
      <c r="AW220" s="12" t="s">
        <v>38</v>
      </c>
      <c r="AX220" s="12" t="s">
        <v>82</v>
      </c>
      <c r="AY220" s="153" t="s">
        <v>159</v>
      </c>
    </row>
    <row r="221" spans="2:65" s="13" customFormat="1">
      <c r="B221" s="159"/>
      <c r="D221" s="150" t="s">
        <v>303</v>
      </c>
      <c r="E221" s="160" t="s">
        <v>1</v>
      </c>
      <c r="F221" s="161" t="s">
        <v>305</v>
      </c>
      <c r="H221" s="162">
        <v>20.149999999999999</v>
      </c>
      <c r="I221" s="163"/>
      <c r="L221" s="159"/>
      <c r="M221" s="164"/>
      <c r="T221" s="165"/>
      <c r="AT221" s="160" t="s">
        <v>303</v>
      </c>
      <c r="AU221" s="160" t="s">
        <v>92</v>
      </c>
      <c r="AV221" s="13" t="s">
        <v>167</v>
      </c>
      <c r="AW221" s="13" t="s">
        <v>38</v>
      </c>
      <c r="AX221" s="13" t="s">
        <v>90</v>
      </c>
      <c r="AY221" s="160" t="s">
        <v>159</v>
      </c>
    </row>
    <row r="222" spans="2:65" s="1" customFormat="1" ht="16.5" customHeight="1">
      <c r="B222" s="132"/>
      <c r="C222" s="166" t="s">
        <v>306</v>
      </c>
      <c r="D222" s="166" t="s">
        <v>307</v>
      </c>
      <c r="E222" s="167" t="s">
        <v>308</v>
      </c>
      <c r="F222" s="168" t="s">
        <v>309</v>
      </c>
      <c r="G222" s="169" t="s">
        <v>310</v>
      </c>
      <c r="H222" s="170">
        <v>40.299999999999997</v>
      </c>
      <c r="I222" s="171"/>
      <c r="J222" s="172">
        <f>ROUND(I222*H222,2)</f>
        <v>0</v>
      </c>
      <c r="K222" s="168" t="s">
        <v>166</v>
      </c>
      <c r="L222" s="173"/>
      <c r="M222" s="174" t="s">
        <v>1</v>
      </c>
      <c r="N222" s="175" t="s">
        <v>47</v>
      </c>
      <c r="P222" s="142">
        <f>O222*H222</f>
        <v>0</v>
      </c>
      <c r="Q222" s="142">
        <v>1</v>
      </c>
      <c r="R222" s="142">
        <f>Q222*H222</f>
        <v>40.299999999999997</v>
      </c>
      <c r="S222" s="142">
        <v>0</v>
      </c>
      <c r="T222" s="143">
        <f>S222*H222</f>
        <v>0</v>
      </c>
      <c r="AR222" s="144" t="s">
        <v>217</v>
      </c>
      <c r="AT222" s="144" t="s">
        <v>307</v>
      </c>
      <c r="AU222" s="144" t="s">
        <v>92</v>
      </c>
      <c r="AY222" s="16" t="s">
        <v>159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90</v>
      </c>
      <c r="BK222" s="145">
        <f>ROUND(I222*H222,2)</f>
        <v>0</v>
      </c>
      <c r="BL222" s="16" t="s">
        <v>167</v>
      </c>
      <c r="BM222" s="144" t="s">
        <v>311</v>
      </c>
    </row>
    <row r="223" spans="2:65" s="12" customFormat="1">
      <c r="B223" s="152"/>
      <c r="D223" s="150" t="s">
        <v>303</v>
      </c>
      <c r="F223" s="154" t="s">
        <v>312</v>
      </c>
      <c r="H223" s="155">
        <v>40.299999999999997</v>
      </c>
      <c r="I223" s="156"/>
      <c r="L223" s="152"/>
      <c r="M223" s="157"/>
      <c r="T223" s="158"/>
      <c r="AT223" s="153" t="s">
        <v>303</v>
      </c>
      <c r="AU223" s="153" t="s">
        <v>92</v>
      </c>
      <c r="AV223" s="12" t="s">
        <v>92</v>
      </c>
      <c r="AW223" s="12" t="s">
        <v>3</v>
      </c>
      <c r="AX223" s="12" t="s">
        <v>90</v>
      </c>
      <c r="AY223" s="153" t="s">
        <v>159</v>
      </c>
    </row>
    <row r="224" spans="2:65" s="1" customFormat="1" ht="49.15" customHeight="1">
      <c r="B224" s="132"/>
      <c r="C224" s="133" t="s">
        <v>313</v>
      </c>
      <c r="D224" s="133" t="s">
        <v>162</v>
      </c>
      <c r="E224" s="134" t="s">
        <v>314</v>
      </c>
      <c r="F224" s="135" t="s">
        <v>315</v>
      </c>
      <c r="G224" s="136" t="s">
        <v>165</v>
      </c>
      <c r="H224" s="137">
        <v>138.65</v>
      </c>
      <c r="I224" s="138"/>
      <c r="J224" s="139">
        <f>ROUND(I224*H224,2)</f>
        <v>0</v>
      </c>
      <c r="K224" s="135" t="s">
        <v>166</v>
      </c>
      <c r="L224" s="32"/>
      <c r="M224" s="140" t="s">
        <v>1</v>
      </c>
      <c r="N224" s="141" t="s">
        <v>47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167</v>
      </c>
      <c r="AT224" s="144" t="s">
        <v>162</v>
      </c>
      <c r="AU224" s="144" t="s">
        <v>92</v>
      </c>
      <c r="AY224" s="16" t="s">
        <v>159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90</v>
      </c>
      <c r="BK224" s="145">
        <f>ROUND(I224*H224,2)</f>
        <v>0</v>
      </c>
      <c r="BL224" s="16" t="s">
        <v>167</v>
      </c>
      <c r="BM224" s="144" t="s">
        <v>316</v>
      </c>
    </row>
    <row r="225" spans="2:65" s="1" customFormat="1">
      <c r="B225" s="32"/>
      <c r="D225" s="146" t="s">
        <v>169</v>
      </c>
      <c r="F225" s="147" t="s">
        <v>317</v>
      </c>
      <c r="I225" s="148"/>
      <c r="L225" s="32"/>
      <c r="M225" s="149"/>
      <c r="T225" s="56"/>
      <c r="AT225" s="16" t="s">
        <v>169</v>
      </c>
      <c r="AU225" s="16" t="s">
        <v>92</v>
      </c>
    </row>
    <row r="226" spans="2:65" s="1" customFormat="1" ht="29.25">
      <c r="B226" s="32"/>
      <c r="D226" s="150" t="s">
        <v>171</v>
      </c>
      <c r="F226" s="151" t="s">
        <v>318</v>
      </c>
      <c r="I226" s="148"/>
      <c r="L226" s="32"/>
      <c r="M226" s="149"/>
      <c r="T226" s="56"/>
      <c r="AT226" s="16" t="s">
        <v>171</v>
      </c>
      <c r="AU226" s="16" t="s">
        <v>92</v>
      </c>
    </row>
    <row r="227" spans="2:65" s="1" customFormat="1" ht="24.2" customHeight="1">
      <c r="B227" s="132"/>
      <c r="C227" s="133" t="s">
        <v>319</v>
      </c>
      <c r="D227" s="133" t="s">
        <v>162</v>
      </c>
      <c r="E227" s="134" t="s">
        <v>320</v>
      </c>
      <c r="F227" s="135" t="s">
        <v>321</v>
      </c>
      <c r="G227" s="136" t="s">
        <v>310</v>
      </c>
      <c r="H227" s="137">
        <v>65.38</v>
      </c>
      <c r="I227" s="138"/>
      <c r="J227" s="139">
        <f>ROUND(I227*H227,2)</f>
        <v>0</v>
      </c>
      <c r="K227" s="135" t="s">
        <v>166</v>
      </c>
      <c r="L227" s="32"/>
      <c r="M227" s="140" t="s">
        <v>1</v>
      </c>
      <c r="N227" s="141" t="s">
        <v>47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167</v>
      </c>
      <c r="AT227" s="144" t="s">
        <v>162</v>
      </c>
      <c r="AU227" s="144" t="s">
        <v>92</v>
      </c>
      <c r="AY227" s="16" t="s">
        <v>159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90</v>
      </c>
      <c r="BK227" s="145">
        <f>ROUND(I227*H227,2)</f>
        <v>0</v>
      </c>
      <c r="BL227" s="16" t="s">
        <v>167</v>
      </c>
      <c r="BM227" s="144" t="s">
        <v>322</v>
      </c>
    </row>
    <row r="228" spans="2:65" s="1" customFormat="1">
      <c r="B228" s="32"/>
      <c r="D228" s="146" t="s">
        <v>169</v>
      </c>
      <c r="F228" s="147" t="s">
        <v>323</v>
      </c>
      <c r="I228" s="148"/>
      <c r="L228" s="32"/>
      <c r="M228" s="149"/>
      <c r="T228" s="56"/>
      <c r="AT228" s="16" t="s">
        <v>169</v>
      </c>
      <c r="AU228" s="16" t="s">
        <v>92</v>
      </c>
    </row>
    <row r="229" spans="2:65" s="1" customFormat="1" ht="33" customHeight="1">
      <c r="B229" s="132"/>
      <c r="C229" s="133" t="s">
        <v>324</v>
      </c>
      <c r="D229" s="133" t="s">
        <v>162</v>
      </c>
      <c r="E229" s="134" t="s">
        <v>325</v>
      </c>
      <c r="F229" s="135" t="s">
        <v>326</v>
      </c>
      <c r="G229" s="136" t="s">
        <v>310</v>
      </c>
      <c r="H229" s="137">
        <v>65.38</v>
      </c>
      <c r="I229" s="138"/>
      <c r="J229" s="139">
        <f>ROUND(I229*H229,2)</f>
        <v>0</v>
      </c>
      <c r="K229" s="135" t="s">
        <v>166</v>
      </c>
      <c r="L229" s="32"/>
      <c r="M229" s="140" t="s">
        <v>1</v>
      </c>
      <c r="N229" s="141" t="s">
        <v>47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167</v>
      </c>
      <c r="AT229" s="144" t="s">
        <v>162</v>
      </c>
      <c r="AU229" s="144" t="s">
        <v>92</v>
      </c>
      <c r="AY229" s="16" t="s">
        <v>159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90</v>
      </c>
      <c r="BK229" s="145">
        <f>ROUND(I229*H229,2)</f>
        <v>0</v>
      </c>
      <c r="BL229" s="16" t="s">
        <v>167</v>
      </c>
      <c r="BM229" s="144" t="s">
        <v>327</v>
      </c>
    </row>
    <row r="230" spans="2:65" s="1" customFormat="1">
      <c r="B230" s="32"/>
      <c r="D230" s="146" t="s">
        <v>169</v>
      </c>
      <c r="F230" s="147" t="s">
        <v>328</v>
      </c>
      <c r="I230" s="148"/>
      <c r="L230" s="32"/>
      <c r="M230" s="149"/>
      <c r="T230" s="56"/>
      <c r="AT230" s="16" t="s">
        <v>169</v>
      </c>
      <c r="AU230" s="16" t="s">
        <v>92</v>
      </c>
    </row>
    <row r="231" spans="2:65" s="1" customFormat="1" ht="55.5" customHeight="1">
      <c r="B231" s="132"/>
      <c r="C231" s="133" t="s">
        <v>329</v>
      </c>
      <c r="D231" s="133" t="s">
        <v>162</v>
      </c>
      <c r="E231" s="134" t="s">
        <v>330</v>
      </c>
      <c r="F231" s="135" t="s">
        <v>331</v>
      </c>
      <c r="G231" s="136" t="s">
        <v>310</v>
      </c>
      <c r="H231" s="137">
        <v>65.38</v>
      </c>
      <c r="I231" s="138"/>
      <c r="J231" s="139">
        <f>ROUND(I231*H231,2)</f>
        <v>0</v>
      </c>
      <c r="K231" s="135" t="s">
        <v>166</v>
      </c>
      <c r="L231" s="32"/>
      <c r="M231" s="140" t="s">
        <v>1</v>
      </c>
      <c r="N231" s="141" t="s">
        <v>47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167</v>
      </c>
      <c r="AT231" s="144" t="s">
        <v>162</v>
      </c>
      <c r="AU231" s="144" t="s">
        <v>92</v>
      </c>
      <c r="AY231" s="16" t="s">
        <v>159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90</v>
      </c>
      <c r="BK231" s="145">
        <f>ROUND(I231*H231,2)</f>
        <v>0</v>
      </c>
      <c r="BL231" s="16" t="s">
        <v>167</v>
      </c>
      <c r="BM231" s="144" t="s">
        <v>332</v>
      </c>
    </row>
    <row r="232" spans="2:65" s="1" customFormat="1">
      <c r="B232" s="32"/>
      <c r="D232" s="146" t="s">
        <v>169</v>
      </c>
      <c r="F232" s="147" t="s">
        <v>333</v>
      </c>
      <c r="I232" s="148"/>
      <c r="L232" s="32"/>
      <c r="M232" s="149"/>
      <c r="T232" s="56"/>
      <c r="AT232" s="16" t="s">
        <v>169</v>
      </c>
      <c r="AU232" s="16" t="s">
        <v>92</v>
      </c>
    </row>
    <row r="233" spans="2:65" s="11" customFormat="1" ht="22.9" customHeight="1">
      <c r="B233" s="120"/>
      <c r="D233" s="121" t="s">
        <v>81</v>
      </c>
      <c r="E233" s="130" t="s">
        <v>269</v>
      </c>
      <c r="F233" s="130" t="s">
        <v>334</v>
      </c>
      <c r="I233" s="123"/>
      <c r="J233" s="131">
        <f>BK233</f>
        <v>0</v>
      </c>
      <c r="L233" s="120"/>
      <c r="M233" s="125"/>
      <c r="P233" s="126">
        <f>SUM(P234:P237)</f>
        <v>0</v>
      </c>
      <c r="R233" s="126">
        <f>SUM(R234:R237)</f>
        <v>0.11529</v>
      </c>
      <c r="T233" s="127">
        <f>SUM(T234:T237)</f>
        <v>0</v>
      </c>
      <c r="AR233" s="121" t="s">
        <v>90</v>
      </c>
      <c r="AT233" s="128" t="s">
        <v>81</v>
      </c>
      <c r="AU233" s="128" t="s">
        <v>90</v>
      </c>
      <c r="AY233" s="121" t="s">
        <v>159</v>
      </c>
      <c r="BK233" s="129">
        <f>SUM(BK234:BK237)</f>
        <v>0</v>
      </c>
    </row>
    <row r="234" spans="2:65" s="1" customFormat="1" ht="44.25" customHeight="1">
      <c r="B234" s="132"/>
      <c r="C234" s="133" t="s">
        <v>335</v>
      </c>
      <c r="D234" s="133" t="s">
        <v>162</v>
      </c>
      <c r="E234" s="134" t="s">
        <v>336</v>
      </c>
      <c r="F234" s="135" t="s">
        <v>337</v>
      </c>
      <c r="G234" s="136" t="s">
        <v>187</v>
      </c>
      <c r="H234" s="137">
        <v>3</v>
      </c>
      <c r="I234" s="138"/>
      <c r="J234" s="139">
        <f>ROUND(I234*H234,2)</f>
        <v>0</v>
      </c>
      <c r="K234" s="135" t="s">
        <v>166</v>
      </c>
      <c r="L234" s="32"/>
      <c r="M234" s="140" t="s">
        <v>1</v>
      </c>
      <c r="N234" s="141" t="s">
        <v>47</v>
      </c>
      <c r="P234" s="142">
        <f>O234*H234</f>
        <v>0</v>
      </c>
      <c r="Q234" s="142">
        <v>3.8429999999999999E-2</v>
      </c>
      <c r="R234" s="142">
        <f>Q234*H234</f>
        <v>0.11529</v>
      </c>
      <c r="S234" s="142">
        <v>0</v>
      </c>
      <c r="T234" s="143">
        <f>S234*H234</f>
        <v>0</v>
      </c>
      <c r="AR234" s="144" t="s">
        <v>167</v>
      </c>
      <c r="AT234" s="144" t="s">
        <v>162</v>
      </c>
      <c r="AU234" s="144" t="s">
        <v>92</v>
      </c>
      <c r="AY234" s="16" t="s">
        <v>159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90</v>
      </c>
      <c r="BK234" s="145">
        <f>ROUND(I234*H234,2)</f>
        <v>0</v>
      </c>
      <c r="BL234" s="16" t="s">
        <v>167</v>
      </c>
      <c r="BM234" s="144" t="s">
        <v>338</v>
      </c>
    </row>
    <row r="235" spans="2:65" s="1" customFormat="1">
      <c r="B235" s="32"/>
      <c r="D235" s="146" t="s">
        <v>169</v>
      </c>
      <c r="F235" s="147" t="s">
        <v>339</v>
      </c>
      <c r="I235" s="148"/>
      <c r="L235" s="32"/>
      <c r="M235" s="149"/>
      <c r="T235" s="56"/>
      <c r="AT235" s="16" t="s">
        <v>169</v>
      </c>
      <c r="AU235" s="16" t="s">
        <v>92</v>
      </c>
    </row>
    <row r="236" spans="2:65" s="1" customFormat="1" ht="44.25" customHeight="1">
      <c r="B236" s="132"/>
      <c r="C236" s="133" t="s">
        <v>340</v>
      </c>
      <c r="D236" s="133" t="s">
        <v>162</v>
      </c>
      <c r="E236" s="134" t="s">
        <v>341</v>
      </c>
      <c r="F236" s="135" t="s">
        <v>342</v>
      </c>
      <c r="G236" s="136" t="s">
        <v>182</v>
      </c>
      <c r="H236" s="137">
        <v>126.4</v>
      </c>
      <c r="I236" s="138"/>
      <c r="J236" s="139">
        <f>ROUND(I236*H236,2)</f>
        <v>0</v>
      </c>
      <c r="K236" s="135" t="s">
        <v>166</v>
      </c>
      <c r="L236" s="32"/>
      <c r="M236" s="140" t="s">
        <v>1</v>
      </c>
      <c r="N236" s="141" t="s">
        <v>47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167</v>
      </c>
      <c r="AT236" s="144" t="s">
        <v>162</v>
      </c>
      <c r="AU236" s="144" t="s">
        <v>92</v>
      </c>
      <c r="AY236" s="16" t="s">
        <v>159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90</v>
      </c>
      <c r="BK236" s="145">
        <f>ROUND(I236*H236,2)</f>
        <v>0</v>
      </c>
      <c r="BL236" s="16" t="s">
        <v>167</v>
      </c>
      <c r="BM236" s="144" t="s">
        <v>343</v>
      </c>
    </row>
    <row r="237" spans="2:65" s="1" customFormat="1">
      <c r="B237" s="32"/>
      <c r="D237" s="146" t="s">
        <v>169</v>
      </c>
      <c r="F237" s="147" t="s">
        <v>344</v>
      </c>
      <c r="I237" s="148"/>
      <c r="L237" s="32"/>
      <c r="M237" s="149"/>
      <c r="T237" s="56"/>
      <c r="AT237" s="16" t="s">
        <v>169</v>
      </c>
      <c r="AU237" s="16" t="s">
        <v>92</v>
      </c>
    </row>
    <row r="238" spans="2:65" s="11" customFormat="1" ht="22.9" customHeight="1">
      <c r="B238" s="120"/>
      <c r="D238" s="121" t="s">
        <v>81</v>
      </c>
      <c r="E238" s="130" t="s">
        <v>7</v>
      </c>
      <c r="F238" s="130" t="s">
        <v>345</v>
      </c>
      <c r="I238" s="123"/>
      <c r="J238" s="131">
        <f>BK238</f>
        <v>0</v>
      </c>
      <c r="L238" s="120"/>
      <c r="M238" s="125"/>
      <c r="P238" s="126">
        <f>SUM(P239:P240)</f>
        <v>0</v>
      </c>
      <c r="R238" s="126">
        <f>SUM(R239:R240)</f>
        <v>8.7112740000000013</v>
      </c>
      <c r="T238" s="127">
        <f>SUM(T239:T240)</f>
        <v>0</v>
      </c>
      <c r="AR238" s="121" t="s">
        <v>90</v>
      </c>
      <c r="AT238" s="128" t="s">
        <v>81</v>
      </c>
      <c r="AU238" s="128" t="s">
        <v>90</v>
      </c>
      <c r="AY238" s="121" t="s">
        <v>159</v>
      </c>
      <c r="BK238" s="129">
        <f>SUM(BK239:BK240)</f>
        <v>0</v>
      </c>
    </row>
    <row r="239" spans="2:65" s="1" customFormat="1" ht="55.5" customHeight="1">
      <c r="B239" s="132"/>
      <c r="C239" s="133" t="s">
        <v>346</v>
      </c>
      <c r="D239" s="133" t="s">
        <v>162</v>
      </c>
      <c r="E239" s="134" t="s">
        <v>347</v>
      </c>
      <c r="F239" s="135" t="s">
        <v>348</v>
      </c>
      <c r="G239" s="136" t="s">
        <v>203</v>
      </c>
      <c r="H239" s="137">
        <v>42.6</v>
      </c>
      <c r="I239" s="138"/>
      <c r="J239" s="139">
        <f>ROUND(I239*H239,2)</f>
        <v>0</v>
      </c>
      <c r="K239" s="135" t="s">
        <v>166</v>
      </c>
      <c r="L239" s="32"/>
      <c r="M239" s="140" t="s">
        <v>1</v>
      </c>
      <c r="N239" s="141" t="s">
        <v>47</v>
      </c>
      <c r="P239" s="142">
        <f>O239*H239</f>
        <v>0</v>
      </c>
      <c r="Q239" s="142">
        <v>0.20449000000000001</v>
      </c>
      <c r="R239" s="142">
        <f>Q239*H239</f>
        <v>8.7112740000000013</v>
      </c>
      <c r="S239" s="142">
        <v>0</v>
      </c>
      <c r="T239" s="143">
        <f>S239*H239</f>
        <v>0</v>
      </c>
      <c r="AR239" s="144" t="s">
        <v>167</v>
      </c>
      <c r="AT239" s="144" t="s">
        <v>162</v>
      </c>
      <c r="AU239" s="144" t="s">
        <v>92</v>
      </c>
      <c r="AY239" s="16" t="s">
        <v>159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90</v>
      </c>
      <c r="BK239" s="145">
        <f>ROUND(I239*H239,2)</f>
        <v>0</v>
      </c>
      <c r="BL239" s="16" t="s">
        <v>167</v>
      </c>
      <c r="BM239" s="144" t="s">
        <v>349</v>
      </c>
    </row>
    <row r="240" spans="2:65" s="1" customFormat="1">
      <c r="B240" s="32"/>
      <c r="D240" s="146" t="s">
        <v>169</v>
      </c>
      <c r="F240" s="147" t="s">
        <v>350</v>
      </c>
      <c r="I240" s="148"/>
      <c r="L240" s="32"/>
      <c r="M240" s="149"/>
      <c r="T240" s="56"/>
      <c r="AT240" s="16" t="s">
        <v>169</v>
      </c>
      <c r="AU240" s="16" t="s">
        <v>92</v>
      </c>
    </row>
    <row r="241" spans="2:65" s="11" customFormat="1" ht="22.9" customHeight="1">
      <c r="B241" s="120"/>
      <c r="D241" s="121" t="s">
        <v>81</v>
      </c>
      <c r="E241" s="130" t="s">
        <v>292</v>
      </c>
      <c r="F241" s="130" t="s">
        <v>351</v>
      </c>
      <c r="I241" s="123"/>
      <c r="J241" s="131">
        <f>BK241</f>
        <v>0</v>
      </c>
      <c r="L241" s="120"/>
      <c r="M241" s="125"/>
      <c r="P241" s="126">
        <f>SUM(P242:P247)</f>
        <v>0</v>
      </c>
      <c r="R241" s="126">
        <f>SUM(R242:R247)</f>
        <v>85.734263999999996</v>
      </c>
      <c r="T241" s="127">
        <f>SUM(T242:T247)</f>
        <v>0</v>
      </c>
      <c r="AR241" s="121" t="s">
        <v>90</v>
      </c>
      <c r="AT241" s="128" t="s">
        <v>81</v>
      </c>
      <c r="AU241" s="128" t="s">
        <v>90</v>
      </c>
      <c r="AY241" s="121" t="s">
        <v>159</v>
      </c>
      <c r="BK241" s="129">
        <f>SUM(BK242:BK247)</f>
        <v>0</v>
      </c>
    </row>
    <row r="242" spans="2:65" s="1" customFormat="1" ht="21.75" customHeight="1">
      <c r="B242" s="132"/>
      <c r="C242" s="166" t="s">
        <v>352</v>
      </c>
      <c r="D242" s="166" t="s">
        <v>307</v>
      </c>
      <c r="E242" s="167" t="s">
        <v>353</v>
      </c>
      <c r="F242" s="168" t="s">
        <v>354</v>
      </c>
      <c r="G242" s="169" t="s">
        <v>165</v>
      </c>
      <c r="H242" s="170">
        <v>34.35</v>
      </c>
      <c r="I242" s="171"/>
      <c r="J242" s="172">
        <f>ROUND(I242*H242,2)</f>
        <v>0</v>
      </c>
      <c r="K242" s="168" t="s">
        <v>1</v>
      </c>
      <c r="L242" s="173"/>
      <c r="M242" s="174" t="s">
        <v>1</v>
      </c>
      <c r="N242" s="175" t="s">
        <v>47</v>
      </c>
      <c r="P242" s="142">
        <f>O242*H242</f>
        <v>0</v>
      </c>
      <c r="Q242" s="142">
        <v>2.4289999999999998</v>
      </c>
      <c r="R242" s="142">
        <f>Q242*H242</f>
        <v>83.436149999999998</v>
      </c>
      <c r="S242" s="142">
        <v>0</v>
      </c>
      <c r="T242" s="143">
        <f>S242*H242</f>
        <v>0</v>
      </c>
      <c r="AR242" s="144" t="s">
        <v>217</v>
      </c>
      <c r="AT242" s="144" t="s">
        <v>307</v>
      </c>
      <c r="AU242" s="144" t="s">
        <v>92</v>
      </c>
      <c r="AY242" s="16" t="s">
        <v>159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90</v>
      </c>
      <c r="BK242" s="145">
        <f>ROUND(I242*H242,2)</f>
        <v>0</v>
      </c>
      <c r="BL242" s="16" t="s">
        <v>167</v>
      </c>
      <c r="BM242" s="144" t="s">
        <v>355</v>
      </c>
    </row>
    <row r="243" spans="2:65" s="1" customFormat="1" ht="21.75" customHeight="1">
      <c r="B243" s="132"/>
      <c r="C243" s="133" t="s">
        <v>356</v>
      </c>
      <c r="D243" s="133" t="s">
        <v>162</v>
      </c>
      <c r="E243" s="134" t="s">
        <v>357</v>
      </c>
      <c r="F243" s="135" t="s">
        <v>358</v>
      </c>
      <c r="G243" s="136" t="s">
        <v>310</v>
      </c>
      <c r="H243" s="137">
        <v>2.0699999999999998</v>
      </c>
      <c r="I243" s="138"/>
      <c r="J243" s="139">
        <f>ROUND(I243*H243,2)</f>
        <v>0</v>
      </c>
      <c r="K243" s="135" t="s">
        <v>166</v>
      </c>
      <c r="L243" s="32"/>
      <c r="M243" s="140" t="s">
        <v>1</v>
      </c>
      <c r="N243" s="141" t="s">
        <v>47</v>
      </c>
      <c r="P243" s="142">
        <f>O243*H243</f>
        <v>0</v>
      </c>
      <c r="Q243" s="142">
        <v>1.1102000000000001</v>
      </c>
      <c r="R243" s="142">
        <f>Q243*H243</f>
        <v>2.298114</v>
      </c>
      <c r="S243" s="142">
        <v>0</v>
      </c>
      <c r="T243" s="143">
        <f>S243*H243</f>
        <v>0</v>
      </c>
      <c r="AR243" s="144" t="s">
        <v>167</v>
      </c>
      <c r="AT243" s="144" t="s">
        <v>162</v>
      </c>
      <c r="AU243" s="144" t="s">
        <v>92</v>
      </c>
      <c r="AY243" s="16" t="s">
        <v>159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90</v>
      </c>
      <c r="BK243" s="145">
        <f>ROUND(I243*H243,2)</f>
        <v>0</v>
      </c>
      <c r="BL243" s="16" t="s">
        <v>167</v>
      </c>
      <c r="BM243" s="144" t="s">
        <v>359</v>
      </c>
    </row>
    <row r="244" spans="2:65" s="1" customFormat="1">
      <c r="B244" s="32"/>
      <c r="D244" s="146" t="s">
        <v>169</v>
      </c>
      <c r="F244" s="147" t="s">
        <v>360</v>
      </c>
      <c r="I244" s="148"/>
      <c r="L244" s="32"/>
      <c r="M244" s="149"/>
      <c r="T244" s="56"/>
      <c r="AT244" s="16" t="s">
        <v>169</v>
      </c>
      <c r="AU244" s="16" t="s">
        <v>92</v>
      </c>
    </row>
    <row r="245" spans="2:65" s="1" customFormat="1" ht="55.5" customHeight="1">
      <c r="B245" s="132"/>
      <c r="C245" s="133" t="s">
        <v>361</v>
      </c>
      <c r="D245" s="133" t="s">
        <v>162</v>
      </c>
      <c r="E245" s="134" t="s">
        <v>362</v>
      </c>
      <c r="F245" s="135" t="s">
        <v>363</v>
      </c>
      <c r="G245" s="136" t="s">
        <v>203</v>
      </c>
      <c r="H245" s="137">
        <v>54</v>
      </c>
      <c r="I245" s="138"/>
      <c r="J245" s="139">
        <f>ROUND(I245*H245,2)</f>
        <v>0</v>
      </c>
      <c r="K245" s="135" t="s">
        <v>166</v>
      </c>
      <c r="L245" s="32"/>
      <c r="M245" s="140" t="s">
        <v>1</v>
      </c>
      <c r="N245" s="141" t="s">
        <v>47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167</v>
      </c>
      <c r="AT245" s="144" t="s">
        <v>162</v>
      </c>
      <c r="AU245" s="144" t="s">
        <v>92</v>
      </c>
      <c r="AY245" s="16" t="s">
        <v>159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90</v>
      </c>
      <c r="BK245" s="145">
        <f>ROUND(I245*H245,2)</f>
        <v>0</v>
      </c>
      <c r="BL245" s="16" t="s">
        <v>167</v>
      </c>
      <c r="BM245" s="144" t="s">
        <v>364</v>
      </c>
    </row>
    <row r="246" spans="2:65" s="1" customFormat="1">
      <c r="B246" s="32"/>
      <c r="D246" s="146" t="s">
        <v>169</v>
      </c>
      <c r="F246" s="147" t="s">
        <v>365</v>
      </c>
      <c r="I246" s="148"/>
      <c r="L246" s="32"/>
      <c r="M246" s="149"/>
      <c r="T246" s="56"/>
      <c r="AT246" s="16" t="s">
        <v>169</v>
      </c>
      <c r="AU246" s="16" t="s">
        <v>92</v>
      </c>
    </row>
    <row r="247" spans="2:65" s="1" customFormat="1" ht="19.5">
      <c r="B247" s="32"/>
      <c r="D247" s="150" t="s">
        <v>171</v>
      </c>
      <c r="F247" s="151" t="s">
        <v>366</v>
      </c>
      <c r="I247" s="148"/>
      <c r="L247" s="32"/>
      <c r="M247" s="149"/>
      <c r="T247" s="56"/>
      <c r="AT247" s="16" t="s">
        <v>171</v>
      </c>
      <c r="AU247" s="16" t="s">
        <v>92</v>
      </c>
    </row>
    <row r="248" spans="2:65" s="11" customFormat="1" ht="22.9" customHeight="1">
      <c r="B248" s="120"/>
      <c r="D248" s="121" t="s">
        <v>81</v>
      </c>
      <c r="E248" s="130" t="s">
        <v>298</v>
      </c>
      <c r="F248" s="130" t="s">
        <v>367</v>
      </c>
      <c r="I248" s="123"/>
      <c r="J248" s="131">
        <f>BK248</f>
        <v>0</v>
      </c>
      <c r="L248" s="120"/>
      <c r="M248" s="125"/>
      <c r="P248" s="126">
        <f>SUM(P249:P266)</f>
        <v>0</v>
      </c>
      <c r="R248" s="126">
        <f>SUM(R249:R266)</f>
        <v>7.771875500000001</v>
      </c>
      <c r="T248" s="127">
        <f>SUM(T249:T266)</f>
        <v>0</v>
      </c>
      <c r="AR248" s="121" t="s">
        <v>90</v>
      </c>
      <c r="AT248" s="128" t="s">
        <v>81</v>
      </c>
      <c r="AU248" s="128" t="s">
        <v>90</v>
      </c>
      <c r="AY248" s="121" t="s">
        <v>159</v>
      </c>
      <c r="BK248" s="129">
        <f>SUM(BK249:BK266)</f>
        <v>0</v>
      </c>
    </row>
    <row r="249" spans="2:65" s="1" customFormat="1" ht="33" customHeight="1">
      <c r="B249" s="132"/>
      <c r="C249" s="133" t="s">
        <v>368</v>
      </c>
      <c r="D249" s="133" t="s">
        <v>162</v>
      </c>
      <c r="E249" s="134" t="s">
        <v>369</v>
      </c>
      <c r="F249" s="135" t="s">
        <v>370</v>
      </c>
      <c r="G249" s="136" t="s">
        <v>165</v>
      </c>
      <c r="H249" s="137">
        <v>2.11</v>
      </c>
      <c r="I249" s="138"/>
      <c r="J249" s="139">
        <f>ROUND(I249*H249,2)</f>
        <v>0</v>
      </c>
      <c r="K249" s="135" t="s">
        <v>166</v>
      </c>
      <c r="L249" s="32"/>
      <c r="M249" s="140" t="s">
        <v>1</v>
      </c>
      <c r="N249" s="141" t="s">
        <v>47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167</v>
      </c>
      <c r="AT249" s="144" t="s">
        <v>162</v>
      </c>
      <c r="AU249" s="144" t="s">
        <v>92</v>
      </c>
      <c r="AY249" s="16" t="s">
        <v>159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90</v>
      </c>
      <c r="BK249" s="145">
        <f>ROUND(I249*H249,2)</f>
        <v>0</v>
      </c>
      <c r="BL249" s="16" t="s">
        <v>167</v>
      </c>
      <c r="BM249" s="144" t="s">
        <v>371</v>
      </c>
    </row>
    <row r="250" spans="2:65" s="1" customFormat="1">
      <c r="B250" s="32"/>
      <c r="D250" s="146" t="s">
        <v>169</v>
      </c>
      <c r="F250" s="147" t="s">
        <v>372</v>
      </c>
      <c r="I250" s="148"/>
      <c r="L250" s="32"/>
      <c r="M250" s="149"/>
      <c r="T250" s="56"/>
      <c r="AT250" s="16" t="s">
        <v>169</v>
      </c>
      <c r="AU250" s="16" t="s">
        <v>92</v>
      </c>
    </row>
    <row r="251" spans="2:65" s="1" customFormat="1" ht="37.9" customHeight="1">
      <c r="B251" s="132"/>
      <c r="C251" s="133" t="s">
        <v>373</v>
      </c>
      <c r="D251" s="133" t="s">
        <v>162</v>
      </c>
      <c r="E251" s="134" t="s">
        <v>374</v>
      </c>
      <c r="F251" s="135" t="s">
        <v>375</v>
      </c>
      <c r="G251" s="136" t="s">
        <v>182</v>
      </c>
      <c r="H251" s="137">
        <v>47.2</v>
      </c>
      <c r="I251" s="138"/>
      <c r="J251" s="139">
        <f>ROUND(I251*H251,2)</f>
        <v>0</v>
      </c>
      <c r="K251" s="135" t="s">
        <v>166</v>
      </c>
      <c r="L251" s="32"/>
      <c r="M251" s="140" t="s">
        <v>1</v>
      </c>
      <c r="N251" s="141" t="s">
        <v>47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167</v>
      </c>
      <c r="AT251" s="144" t="s">
        <v>162</v>
      </c>
      <c r="AU251" s="144" t="s">
        <v>92</v>
      </c>
      <c r="AY251" s="16" t="s">
        <v>159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6" t="s">
        <v>90</v>
      </c>
      <c r="BK251" s="145">
        <f>ROUND(I251*H251,2)</f>
        <v>0</v>
      </c>
      <c r="BL251" s="16" t="s">
        <v>167</v>
      </c>
      <c r="BM251" s="144" t="s">
        <v>376</v>
      </c>
    </row>
    <row r="252" spans="2:65" s="1" customFormat="1">
      <c r="B252" s="32"/>
      <c r="D252" s="146" t="s">
        <v>169</v>
      </c>
      <c r="F252" s="147" t="s">
        <v>377</v>
      </c>
      <c r="I252" s="148"/>
      <c r="L252" s="32"/>
      <c r="M252" s="149"/>
      <c r="T252" s="56"/>
      <c r="AT252" s="16" t="s">
        <v>169</v>
      </c>
      <c r="AU252" s="16" t="s">
        <v>92</v>
      </c>
    </row>
    <row r="253" spans="2:65" s="1" customFormat="1" ht="16.5" customHeight="1">
      <c r="B253" s="132"/>
      <c r="C253" s="166" t="s">
        <v>378</v>
      </c>
      <c r="D253" s="166" t="s">
        <v>307</v>
      </c>
      <c r="E253" s="167" t="s">
        <v>379</v>
      </c>
      <c r="F253" s="168" t="s">
        <v>380</v>
      </c>
      <c r="G253" s="169" t="s">
        <v>310</v>
      </c>
      <c r="H253" s="170">
        <v>7.6820000000000004</v>
      </c>
      <c r="I253" s="171"/>
      <c r="J253" s="172">
        <f>ROUND(I253*H253,2)</f>
        <v>0</v>
      </c>
      <c r="K253" s="168" t="s">
        <v>166</v>
      </c>
      <c r="L253" s="173"/>
      <c r="M253" s="174" t="s">
        <v>1</v>
      </c>
      <c r="N253" s="175" t="s">
        <v>47</v>
      </c>
      <c r="P253" s="142">
        <f>O253*H253</f>
        <v>0</v>
      </c>
      <c r="Q253" s="142">
        <v>1</v>
      </c>
      <c r="R253" s="142">
        <f>Q253*H253</f>
        <v>7.6820000000000004</v>
      </c>
      <c r="S253" s="142">
        <v>0</v>
      </c>
      <c r="T253" s="143">
        <f>S253*H253</f>
        <v>0</v>
      </c>
      <c r="AR253" s="144" t="s">
        <v>217</v>
      </c>
      <c r="AT253" s="144" t="s">
        <v>307</v>
      </c>
      <c r="AU253" s="144" t="s">
        <v>92</v>
      </c>
      <c r="AY253" s="16" t="s">
        <v>159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90</v>
      </c>
      <c r="BK253" s="145">
        <f>ROUND(I253*H253,2)</f>
        <v>0</v>
      </c>
      <c r="BL253" s="16" t="s">
        <v>167</v>
      </c>
      <c r="BM253" s="144" t="s">
        <v>381</v>
      </c>
    </row>
    <row r="254" spans="2:65" s="12" customFormat="1">
      <c r="B254" s="152"/>
      <c r="D254" s="150" t="s">
        <v>303</v>
      </c>
      <c r="F254" s="154" t="s">
        <v>382</v>
      </c>
      <c r="H254" s="155">
        <v>7.6820000000000004</v>
      </c>
      <c r="I254" s="156"/>
      <c r="L254" s="152"/>
      <c r="M254" s="157"/>
      <c r="T254" s="158"/>
      <c r="AT254" s="153" t="s">
        <v>303</v>
      </c>
      <c r="AU254" s="153" t="s">
        <v>92</v>
      </c>
      <c r="AV254" s="12" t="s">
        <v>92</v>
      </c>
      <c r="AW254" s="12" t="s">
        <v>3</v>
      </c>
      <c r="AX254" s="12" t="s">
        <v>90</v>
      </c>
      <c r="AY254" s="153" t="s">
        <v>159</v>
      </c>
    </row>
    <row r="255" spans="2:65" s="1" customFormat="1" ht="37.9" customHeight="1">
      <c r="B255" s="132"/>
      <c r="C255" s="133" t="s">
        <v>383</v>
      </c>
      <c r="D255" s="133" t="s">
        <v>162</v>
      </c>
      <c r="E255" s="134" t="s">
        <v>384</v>
      </c>
      <c r="F255" s="135" t="s">
        <v>385</v>
      </c>
      <c r="G255" s="136" t="s">
        <v>182</v>
      </c>
      <c r="H255" s="137">
        <v>47.2</v>
      </c>
      <c r="I255" s="138"/>
      <c r="J255" s="139">
        <f>ROUND(I255*H255,2)</f>
        <v>0</v>
      </c>
      <c r="K255" s="135" t="s">
        <v>166</v>
      </c>
      <c r="L255" s="32"/>
      <c r="M255" s="140" t="s">
        <v>1</v>
      </c>
      <c r="N255" s="141" t="s">
        <v>47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167</v>
      </c>
      <c r="AT255" s="144" t="s">
        <v>162</v>
      </c>
      <c r="AU255" s="144" t="s">
        <v>92</v>
      </c>
      <c r="AY255" s="16" t="s">
        <v>159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90</v>
      </c>
      <c r="BK255" s="145">
        <f>ROUND(I255*H255,2)</f>
        <v>0</v>
      </c>
      <c r="BL255" s="16" t="s">
        <v>167</v>
      </c>
      <c r="BM255" s="144" t="s">
        <v>386</v>
      </c>
    </row>
    <row r="256" spans="2:65" s="1" customFormat="1">
      <c r="B256" s="32"/>
      <c r="D256" s="146" t="s">
        <v>169</v>
      </c>
      <c r="F256" s="147" t="s">
        <v>387</v>
      </c>
      <c r="I256" s="148"/>
      <c r="L256" s="32"/>
      <c r="M256" s="149"/>
      <c r="T256" s="56"/>
      <c r="AT256" s="16" t="s">
        <v>169</v>
      </c>
      <c r="AU256" s="16" t="s">
        <v>92</v>
      </c>
    </row>
    <row r="257" spans="2:65" s="1" customFormat="1" ht="19.5">
      <c r="B257" s="32"/>
      <c r="D257" s="150" t="s">
        <v>171</v>
      </c>
      <c r="F257" s="151" t="s">
        <v>388</v>
      </c>
      <c r="I257" s="148"/>
      <c r="L257" s="32"/>
      <c r="M257" s="149"/>
      <c r="T257" s="56"/>
      <c r="AT257" s="16" t="s">
        <v>171</v>
      </c>
      <c r="AU257" s="16" t="s">
        <v>92</v>
      </c>
    </row>
    <row r="258" spans="2:65" s="1" customFormat="1" ht="24.2" customHeight="1">
      <c r="B258" s="132"/>
      <c r="C258" s="133" t="s">
        <v>389</v>
      </c>
      <c r="D258" s="133" t="s">
        <v>162</v>
      </c>
      <c r="E258" s="134" t="s">
        <v>390</v>
      </c>
      <c r="F258" s="135" t="s">
        <v>391</v>
      </c>
      <c r="G258" s="136" t="s">
        <v>187</v>
      </c>
      <c r="H258" s="137">
        <v>22</v>
      </c>
      <c r="I258" s="138"/>
      <c r="J258" s="139">
        <f>ROUND(I258*H258,2)</f>
        <v>0</v>
      </c>
      <c r="K258" s="135" t="s">
        <v>166</v>
      </c>
      <c r="L258" s="32"/>
      <c r="M258" s="140" t="s">
        <v>1</v>
      </c>
      <c r="N258" s="141" t="s">
        <v>47</v>
      </c>
      <c r="P258" s="142">
        <f>O258*H258</f>
        <v>0</v>
      </c>
      <c r="Q258" s="142">
        <v>2.0000000000000001E-4</v>
      </c>
      <c r="R258" s="142">
        <f>Q258*H258</f>
        <v>4.4000000000000003E-3</v>
      </c>
      <c r="S258" s="142">
        <v>0</v>
      </c>
      <c r="T258" s="143">
        <f>S258*H258</f>
        <v>0</v>
      </c>
      <c r="AR258" s="144" t="s">
        <v>167</v>
      </c>
      <c r="AT258" s="144" t="s">
        <v>162</v>
      </c>
      <c r="AU258" s="144" t="s">
        <v>92</v>
      </c>
      <c r="AY258" s="16" t="s">
        <v>159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6" t="s">
        <v>90</v>
      </c>
      <c r="BK258" s="145">
        <f>ROUND(I258*H258,2)</f>
        <v>0</v>
      </c>
      <c r="BL258" s="16" t="s">
        <v>167</v>
      </c>
      <c r="BM258" s="144" t="s">
        <v>392</v>
      </c>
    </row>
    <row r="259" spans="2:65" s="1" customFormat="1">
      <c r="B259" s="32"/>
      <c r="D259" s="146" t="s">
        <v>169</v>
      </c>
      <c r="F259" s="147" t="s">
        <v>393</v>
      </c>
      <c r="I259" s="148"/>
      <c r="L259" s="32"/>
      <c r="M259" s="149"/>
      <c r="T259" s="56"/>
      <c r="AT259" s="16" t="s">
        <v>169</v>
      </c>
      <c r="AU259" s="16" t="s">
        <v>92</v>
      </c>
    </row>
    <row r="260" spans="2:65" s="1" customFormat="1" ht="24.2" customHeight="1">
      <c r="B260" s="132"/>
      <c r="C260" s="133" t="s">
        <v>394</v>
      </c>
      <c r="D260" s="133" t="s">
        <v>162</v>
      </c>
      <c r="E260" s="134" t="s">
        <v>395</v>
      </c>
      <c r="F260" s="135" t="s">
        <v>396</v>
      </c>
      <c r="G260" s="136" t="s">
        <v>187</v>
      </c>
      <c r="H260" s="137">
        <v>12</v>
      </c>
      <c r="I260" s="138"/>
      <c r="J260" s="139">
        <f>ROUND(I260*H260,2)</f>
        <v>0</v>
      </c>
      <c r="K260" s="135" t="s">
        <v>166</v>
      </c>
      <c r="L260" s="32"/>
      <c r="M260" s="140" t="s">
        <v>1</v>
      </c>
      <c r="N260" s="141" t="s">
        <v>47</v>
      </c>
      <c r="P260" s="142">
        <f>O260*H260</f>
        <v>0</v>
      </c>
      <c r="Q260" s="142">
        <v>6.2599999999999999E-3</v>
      </c>
      <c r="R260" s="142">
        <f>Q260*H260</f>
        <v>7.5119999999999992E-2</v>
      </c>
      <c r="S260" s="142">
        <v>0</v>
      </c>
      <c r="T260" s="143">
        <f>S260*H260</f>
        <v>0</v>
      </c>
      <c r="AR260" s="144" t="s">
        <v>167</v>
      </c>
      <c r="AT260" s="144" t="s">
        <v>162</v>
      </c>
      <c r="AU260" s="144" t="s">
        <v>92</v>
      </c>
      <c r="AY260" s="16" t="s">
        <v>159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90</v>
      </c>
      <c r="BK260" s="145">
        <f>ROUND(I260*H260,2)</f>
        <v>0</v>
      </c>
      <c r="BL260" s="16" t="s">
        <v>167</v>
      </c>
      <c r="BM260" s="144" t="s">
        <v>397</v>
      </c>
    </row>
    <row r="261" spans="2:65" s="1" customFormat="1">
      <c r="B261" s="32"/>
      <c r="D261" s="146" t="s">
        <v>169</v>
      </c>
      <c r="F261" s="147" t="s">
        <v>398</v>
      </c>
      <c r="I261" s="148"/>
      <c r="L261" s="32"/>
      <c r="M261" s="149"/>
      <c r="T261" s="56"/>
      <c r="AT261" s="16" t="s">
        <v>169</v>
      </c>
      <c r="AU261" s="16" t="s">
        <v>92</v>
      </c>
    </row>
    <row r="262" spans="2:65" s="1" customFormat="1" ht="24.2" customHeight="1">
      <c r="B262" s="132"/>
      <c r="C262" s="133" t="s">
        <v>399</v>
      </c>
      <c r="D262" s="133" t="s">
        <v>162</v>
      </c>
      <c r="E262" s="134" t="s">
        <v>400</v>
      </c>
      <c r="F262" s="135" t="s">
        <v>401</v>
      </c>
      <c r="G262" s="136" t="s">
        <v>203</v>
      </c>
      <c r="H262" s="137">
        <v>4.5999999999999996</v>
      </c>
      <c r="I262" s="138"/>
      <c r="J262" s="139">
        <f>ROUND(I262*H262,2)</f>
        <v>0</v>
      </c>
      <c r="K262" s="135" t="s">
        <v>166</v>
      </c>
      <c r="L262" s="32"/>
      <c r="M262" s="140" t="s">
        <v>1</v>
      </c>
      <c r="N262" s="141" t="s">
        <v>47</v>
      </c>
      <c r="P262" s="142">
        <f>O262*H262</f>
        <v>0</v>
      </c>
      <c r="Q262" s="142">
        <v>3.3E-4</v>
      </c>
      <c r="R262" s="142">
        <f>Q262*H262</f>
        <v>1.5179999999999998E-3</v>
      </c>
      <c r="S262" s="142">
        <v>0</v>
      </c>
      <c r="T262" s="143">
        <f>S262*H262</f>
        <v>0</v>
      </c>
      <c r="AR262" s="144" t="s">
        <v>167</v>
      </c>
      <c r="AT262" s="144" t="s">
        <v>162</v>
      </c>
      <c r="AU262" s="144" t="s">
        <v>92</v>
      </c>
      <c r="AY262" s="16" t="s">
        <v>159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90</v>
      </c>
      <c r="BK262" s="145">
        <f>ROUND(I262*H262,2)</f>
        <v>0</v>
      </c>
      <c r="BL262" s="16" t="s">
        <v>167</v>
      </c>
      <c r="BM262" s="144" t="s">
        <v>402</v>
      </c>
    </row>
    <row r="263" spans="2:65" s="1" customFormat="1">
      <c r="B263" s="32"/>
      <c r="D263" s="146" t="s">
        <v>169</v>
      </c>
      <c r="F263" s="147" t="s">
        <v>403</v>
      </c>
      <c r="I263" s="148"/>
      <c r="L263" s="32"/>
      <c r="M263" s="149"/>
      <c r="T263" s="56"/>
      <c r="AT263" s="16" t="s">
        <v>169</v>
      </c>
      <c r="AU263" s="16" t="s">
        <v>92</v>
      </c>
    </row>
    <row r="264" spans="2:65" s="1" customFormat="1" ht="19.5">
      <c r="B264" s="32"/>
      <c r="D264" s="150" t="s">
        <v>171</v>
      </c>
      <c r="F264" s="151" t="s">
        <v>404</v>
      </c>
      <c r="I264" s="148"/>
      <c r="L264" s="32"/>
      <c r="M264" s="149"/>
      <c r="T264" s="56"/>
      <c r="AT264" s="16" t="s">
        <v>171</v>
      </c>
      <c r="AU264" s="16" t="s">
        <v>92</v>
      </c>
    </row>
    <row r="265" spans="2:65" s="1" customFormat="1" ht="24.2" customHeight="1">
      <c r="B265" s="132"/>
      <c r="C265" s="133" t="s">
        <v>405</v>
      </c>
      <c r="D265" s="133" t="s">
        <v>162</v>
      </c>
      <c r="E265" s="134" t="s">
        <v>406</v>
      </c>
      <c r="F265" s="135" t="s">
        <v>407</v>
      </c>
      <c r="G265" s="136" t="s">
        <v>203</v>
      </c>
      <c r="H265" s="137">
        <v>8.75</v>
      </c>
      <c r="I265" s="138"/>
      <c r="J265" s="139">
        <f>ROUND(I265*H265,2)</f>
        <v>0</v>
      </c>
      <c r="K265" s="135" t="s">
        <v>166</v>
      </c>
      <c r="L265" s="32"/>
      <c r="M265" s="140" t="s">
        <v>1</v>
      </c>
      <c r="N265" s="141" t="s">
        <v>47</v>
      </c>
      <c r="P265" s="142">
        <f>O265*H265</f>
        <v>0</v>
      </c>
      <c r="Q265" s="142">
        <v>1.01E-3</v>
      </c>
      <c r="R265" s="142">
        <f>Q265*H265</f>
        <v>8.8374999999999999E-3</v>
      </c>
      <c r="S265" s="142">
        <v>0</v>
      </c>
      <c r="T265" s="143">
        <f>S265*H265</f>
        <v>0</v>
      </c>
      <c r="AR265" s="144" t="s">
        <v>167</v>
      </c>
      <c r="AT265" s="144" t="s">
        <v>162</v>
      </c>
      <c r="AU265" s="144" t="s">
        <v>92</v>
      </c>
      <c r="AY265" s="16" t="s">
        <v>159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90</v>
      </c>
      <c r="BK265" s="145">
        <f>ROUND(I265*H265,2)</f>
        <v>0</v>
      </c>
      <c r="BL265" s="16" t="s">
        <v>167</v>
      </c>
      <c r="BM265" s="144" t="s">
        <v>408</v>
      </c>
    </row>
    <row r="266" spans="2:65" s="1" customFormat="1">
      <c r="B266" s="32"/>
      <c r="D266" s="146" t="s">
        <v>169</v>
      </c>
      <c r="F266" s="147" t="s">
        <v>409</v>
      </c>
      <c r="I266" s="148"/>
      <c r="L266" s="32"/>
      <c r="M266" s="149"/>
      <c r="T266" s="56"/>
      <c r="AT266" s="16" t="s">
        <v>169</v>
      </c>
      <c r="AU266" s="16" t="s">
        <v>92</v>
      </c>
    </row>
    <row r="267" spans="2:65" s="11" customFormat="1" ht="22.9" customHeight="1">
      <c r="B267" s="120"/>
      <c r="D267" s="121" t="s">
        <v>81</v>
      </c>
      <c r="E267" s="130" t="s">
        <v>319</v>
      </c>
      <c r="F267" s="130" t="s">
        <v>410</v>
      </c>
      <c r="I267" s="123"/>
      <c r="J267" s="131">
        <f>BK267</f>
        <v>0</v>
      </c>
      <c r="L267" s="120"/>
      <c r="M267" s="125"/>
      <c r="P267" s="126">
        <f>SUM(P268:P269)</f>
        <v>0</v>
      </c>
      <c r="R267" s="126">
        <f>SUM(R268:R269)</f>
        <v>8.0999999999999996E-3</v>
      </c>
      <c r="T267" s="127">
        <f>SUM(T268:T269)</f>
        <v>0</v>
      </c>
      <c r="AR267" s="121" t="s">
        <v>90</v>
      </c>
      <c r="AT267" s="128" t="s">
        <v>81</v>
      </c>
      <c r="AU267" s="128" t="s">
        <v>90</v>
      </c>
      <c r="AY267" s="121" t="s">
        <v>159</v>
      </c>
      <c r="BK267" s="129">
        <f>SUM(BK268:BK269)</f>
        <v>0</v>
      </c>
    </row>
    <row r="268" spans="2:65" s="1" customFormat="1" ht="44.25" customHeight="1">
      <c r="B268" s="132"/>
      <c r="C268" s="133" t="s">
        <v>411</v>
      </c>
      <c r="D268" s="133" t="s">
        <v>162</v>
      </c>
      <c r="E268" s="134" t="s">
        <v>412</v>
      </c>
      <c r="F268" s="135" t="s">
        <v>413</v>
      </c>
      <c r="G268" s="136" t="s">
        <v>203</v>
      </c>
      <c r="H268" s="137">
        <v>54</v>
      </c>
      <c r="I268" s="138"/>
      <c r="J268" s="139">
        <f>ROUND(I268*H268,2)</f>
        <v>0</v>
      </c>
      <c r="K268" s="135" t="s">
        <v>166</v>
      </c>
      <c r="L268" s="32"/>
      <c r="M268" s="140" t="s">
        <v>1</v>
      </c>
      <c r="N268" s="141" t="s">
        <v>47</v>
      </c>
      <c r="P268" s="142">
        <f>O268*H268</f>
        <v>0</v>
      </c>
      <c r="Q268" s="142">
        <v>1.4999999999999999E-4</v>
      </c>
      <c r="R268" s="142">
        <f>Q268*H268</f>
        <v>8.0999999999999996E-3</v>
      </c>
      <c r="S268" s="142">
        <v>0</v>
      </c>
      <c r="T268" s="143">
        <f>S268*H268</f>
        <v>0</v>
      </c>
      <c r="AR268" s="144" t="s">
        <v>167</v>
      </c>
      <c r="AT268" s="144" t="s">
        <v>162</v>
      </c>
      <c r="AU268" s="144" t="s">
        <v>92</v>
      </c>
      <c r="AY268" s="16" t="s">
        <v>159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90</v>
      </c>
      <c r="BK268" s="145">
        <f>ROUND(I268*H268,2)</f>
        <v>0</v>
      </c>
      <c r="BL268" s="16" t="s">
        <v>167</v>
      </c>
      <c r="BM268" s="144" t="s">
        <v>414</v>
      </c>
    </row>
    <row r="269" spans="2:65" s="1" customFormat="1">
      <c r="B269" s="32"/>
      <c r="D269" s="146" t="s">
        <v>169</v>
      </c>
      <c r="F269" s="147" t="s">
        <v>415</v>
      </c>
      <c r="I269" s="148"/>
      <c r="L269" s="32"/>
      <c r="M269" s="149"/>
      <c r="T269" s="56"/>
      <c r="AT269" s="16" t="s">
        <v>169</v>
      </c>
      <c r="AU269" s="16" t="s">
        <v>92</v>
      </c>
    </row>
    <row r="270" spans="2:65" s="11" customFormat="1" ht="22.9" customHeight="1">
      <c r="B270" s="120"/>
      <c r="D270" s="121" t="s">
        <v>81</v>
      </c>
      <c r="E270" s="130" t="s">
        <v>324</v>
      </c>
      <c r="F270" s="130" t="s">
        <v>416</v>
      </c>
      <c r="I270" s="123"/>
      <c r="J270" s="131">
        <f>BK270</f>
        <v>0</v>
      </c>
      <c r="L270" s="120"/>
      <c r="M270" s="125"/>
      <c r="P270" s="126">
        <f>SUM(P271:P301)</f>
        <v>0</v>
      </c>
      <c r="R270" s="126">
        <f>SUM(R271:R301)</f>
        <v>12.306887700000001</v>
      </c>
      <c r="T270" s="127">
        <f>SUM(T271:T301)</f>
        <v>0</v>
      </c>
      <c r="AR270" s="121" t="s">
        <v>90</v>
      </c>
      <c r="AT270" s="128" t="s">
        <v>81</v>
      </c>
      <c r="AU270" s="128" t="s">
        <v>90</v>
      </c>
      <c r="AY270" s="121" t="s">
        <v>159</v>
      </c>
      <c r="BK270" s="129">
        <f>SUM(BK271:BK301)</f>
        <v>0</v>
      </c>
    </row>
    <row r="271" spans="2:65" s="1" customFormat="1" ht="33" customHeight="1">
      <c r="B271" s="132"/>
      <c r="C271" s="133" t="s">
        <v>417</v>
      </c>
      <c r="D271" s="133" t="s">
        <v>162</v>
      </c>
      <c r="E271" s="134" t="s">
        <v>418</v>
      </c>
      <c r="F271" s="135" t="s">
        <v>419</v>
      </c>
      <c r="G271" s="136" t="s">
        <v>165</v>
      </c>
      <c r="H271" s="137">
        <v>35.18</v>
      </c>
      <c r="I271" s="138"/>
      <c r="J271" s="139">
        <f>ROUND(I271*H271,2)</f>
        <v>0</v>
      </c>
      <c r="K271" s="135" t="s">
        <v>166</v>
      </c>
      <c r="L271" s="32"/>
      <c r="M271" s="140" t="s">
        <v>1</v>
      </c>
      <c r="N271" s="141" t="s">
        <v>47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167</v>
      </c>
      <c r="AT271" s="144" t="s">
        <v>162</v>
      </c>
      <c r="AU271" s="144" t="s">
        <v>92</v>
      </c>
      <c r="AY271" s="16" t="s">
        <v>159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90</v>
      </c>
      <c r="BK271" s="145">
        <f>ROUND(I271*H271,2)</f>
        <v>0</v>
      </c>
      <c r="BL271" s="16" t="s">
        <v>167</v>
      </c>
      <c r="BM271" s="144" t="s">
        <v>420</v>
      </c>
    </row>
    <row r="272" spans="2:65" s="1" customFormat="1">
      <c r="B272" s="32"/>
      <c r="D272" s="146" t="s">
        <v>169</v>
      </c>
      <c r="F272" s="147" t="s">
        <v>421</v>
      </c>
      <c r="I272" s="148"/>
      <c r="L272" s="32"/>
      <c r="M272" s="149"/>
      <c r="T272" s="56"/>
      <c r="AT272" s="16" t="s">
        <v>169</v>
      </c>
      <c r="AU272" s="16" t="s">
        <v>92</v>
      </c>
    </row>
    <row r="273" spans="2:65" s="14" customFormat="1">
      <c r="B273" s="176"/>
      <c r="D273" s="150" t="s">
        <v>303</v>
      </c>
      <c r="E273" s="177" t="s">
        <v>1</v>
      </c>
      <c r="F273" s="178" t="s">
        <v>422</v>
      </c>
      <c r="H273" s="177" t="s">
        <v>1</v>
      </c>
      <c r="I273" s="179"/>
      <c r="L273" s="176"/>
      <c r="M273" s="180"/>
      <c r="T273" s="181"/>
      <c r="AT273" s="177" t="s">
        <v>303</v>
      </c>
      <c r="AU273" s="177" t="s">
        <v>92</v>
      </c>
      <c r="AV273" s="14" t="s">
        <v>90</v>
      </c>
      <c r="AW273" s="14" t="s">
        <v>38</v>
      </c>
      <c r="AX273" s="14" t="s">
        <v>82</v>
      </c>
      <c r="AY273" s="177" t="s">
        <v>159</v>
      </c>
    </row>
    <row r="274" spans="2:65" s="12" customFormat="1">
      <c r="B274" s="152"/>
      <c r="D274" s="150" t="s">
        <v>303</v>
      </c>
      <c r="E274" s="153" t="s">
        <v>1</v>
      </c>
      <c r="F274" s="154" t="s">
        <v>423</v>
      </c>
      <c r="H274" s="155">
        <v>13.51</v>
      </c>
      <c r="I274" s="156"/>
      <c r="L274" s="152"/>
      <c r="M274" s="157"/>
      <c r="T274" s="158"/>
      <c r="AT274" s="153" t="s">
        <v>303</v>
      </c>
      <c r="AU274" s="153" t="s">
        <v>92</v>
      </c>
      <c r="AV274" s="12" t="s">
        <v>92</v>
      </c>
      <c r="AW274" s="12" t="s">
        <v>38</v>
      </c>
      <c r="AX274" s="12" t="s">
        <v>82</v>
      </c>
      <c r="AY274" s="153" t="s">
        <v>159</v>
      </c>
    </row>
    <row r="275" spans="2:65" s="14" customFormat="1">
      <c r="B275" s="176"/>
      <c r="D275" s="150" t="s">
        <v>303</v>
      </c>
      <c r="E275" s="177" t="s">
        <v>1</v>
      </c>
      <c r="F275" s="178" t="s">
        <v>424</v>
      </c>
      <c r="H275" s="177" t="s">
        <v>1</v>
      </c>
      <c r="I275" s="179"/>
      <c r="L275" s="176"/>
      <c r="M275" s="180"/>
      <c r="T275" s="181"/>
      <c r="AT275" s="177" t="s">
        <v>303</v>
      </c>
      <c r="AU275" s="177" t="s">
        <v>92</v>
      </c>
      <c r="AV275" s="14" t="s">
        <v>90</v>
      </c>
      <c r="AW275" s="14" t="s">
        <v>38</v>
      </c>
      <c r="AX275" s="14" t="s">
        <v>82</v>
      </c>
      <c r="AY275" s="177" t="s">
        <v>159</v>
      </c>
    </row>
    <row r="276" spans="2:65" s="12" customFormat="1">
      <c r="B276" s="152"/>
      <c r="D276" s="150" t="s">
        <v>303</v>
      </c>
      <c r="E276" s="153" t="s">
        <v>1</v>
      </c>
      <c r="F276" s="154" t="s">
        <v>425</v>
      </c>
      <c r="H276" s="155">
        <v>21.67</v>
      </c>
      <c r="I276" s="156"/>
      <c r="L276" s="152"/>
      <c r="M276" s="157"/>
      <c r="T276" s="158"/>
      <c r="AT276" s="153" t="s">
        <v>303</v>
      </c>
      <c r="AU276" s="153" t="s">
        <v>92</v>
      </c>
      <c r="AV276" s="12" t="s">
        <v>92</v>
      </c>
      <c r="AW276" s="12" t="s">
        <v>38</v>
      </c>
      <c r="AX276" s="12" t="s">
        <v>82</v>
      </c>
      <c r="AY276" s="153" t="s">
        <v>159</v>
      </c>
    </row>
    <row r="277" spans="2:65" s="13" customFormat="1">
      <c r="B277" s="159"/>
      <c r="D277" s="150" t="s">
        <v>303</v>
      </c>
      <c r="E277" s="160" t="s">
        <v>1</v>
      </c>
      <c r="F277" s="161" t="s">
        <v>305</v>
      </c>
      <c r="H277" s="162">
        <v>35.18</v>
      </c>
      <c r="I277" s="163"/>
      <c r="L277" s="159"/>
      <c r="M277" s="164"/>
      <c r="T277" s="165"/>
      <c r="AT277" s="160" t="s">
        <v>303</v>
      </c>
      <c r="AU277" s="160" t="s">
        <v>92</v>
      </c>
      <c r="AV277" s="13" t="s">
        <v>167</v>
      </c>
      <c r="AW277" s="13" t="s">
        <v>38</v>
      </c>
      <c r="AX277" s="13" t="s">
        <v>90</v>
      </c>
      <c r="AY277" s="160" t="s">
        <v>159</v>
      </c>
    </row>
    <row r="278" spans="2:65" s="1" customFormat="1" ht="21.75" customHeight="1">
      <c r="B278" s="132"/>
      <c r="C278" s="133" t="s">
        <v>426</v>
      </c>
      <c r="D278" s="133" t="s">
        <v>162</v>
      </c>
      <c r="E278" s="134" t="s">
        <v>427</v>
      </c>
      <c r="F278" s="135" t="s">
        <v>428</v>
      </c>
      <c r="G278" s="136" t="s">
        <v>182</v>
      </c>
      <c r="H278" s="137">
        <v>149.24</v>
      </c>
      <c r="I278" s="138"/>
      <c r="J278" s="139">
        <f>ROUND(I278*H278,2)</f>
        <v>0</v>
      </c>
      <c r="K278" s="135" t="s">
        <v>166</v>
      </c>
      <c r="L278" s="32"/>
      <c r="M278" s="140" t="s">
        <v>1</v>
      </c>
      <c r="N278" s="141" t="s">
        <v>47</v>
      </c>
      <c r="P278" s="142">
        <f>O278*H278</f>
        <v>0</v>
      </c>
      <c r="Q278" s="142">
        <v>1.2999999999999999E-3</v>
      </c>
      <c r="R278" s="142">
        <f>Q278*H278</f>
        <v>0.19401199999999999</v>
      </c>
      <c r="S278" s="142">
        <v>0</v>
      </c>
      <c r="T278" s="143">
        <f>S278*H278</f>
        <v>0</v>
      </c>
      <c r="AR278" s="144" t="s">
        <v>167</v>
      </c>
      <c r="AT278" s="144" t="s">
        <v>162</v>
      </c>
      <c r="AU278" s="144" t="s">
        <v>92</v>
      </c>
      <c r="AY278" s="16" t="s">
        <v>159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6" t="s">
        <v>90</v>
      </c>
      <c r="BK278" s="145">
        <f>ROUND(I278*H278,2)</f>
        <v>0</v>
      </c>
      <c r="BL278" s="16" t="s">
        <v>167</v>
      </c>
      <c r="BM278" s="144" t="s">
        <v>429</v>
      </c>
    </row>
    <row r="279" spans="2:65" s="1" customFormat="1">
      <c r="B279" s="32"/>
      <c r="D279" s="146" t="s">
        <v>169</v>
      </c>
      <c r="F279" s="147" t="s">
        <v>430</v>
      </c>
      <c r="I279" s="148"/>
      <c r="L279" s="32"/>
      <c r="M279" s="149"/>
      <c r="T279" s="56"/>
      <c r="AT279" s="16" t="s">
        <v>169</v>
      </c>
      <c r="AU279" s="16" t="s">
        <v>92</v>
      </c>
    </row>
    <row r="280" spans="2:65" s="14" customFormat="1">
      <c r="B280" s="176"/>
      <c r="D280" s="150" t="s">
        <v>303</v>
      </c>
      <c r="E280" s="177" t="s">
        <v>1</v>
      </c>
      <c r="F280" s="178" t="s">
        <v>422</v>
      </c>
      <c r="H280" s="177" t="s">
        <v>1</v>
      </c>
      <c r="I280" s="179"/>
      <c r="L280" s="176"/>
      <c r="M280" s="180"/>
      <c r="T280" s="181"/>
      <c r="AT280" s="177" t="s">
        <v>303</v>
      </c>
      <c r="AU280" s="177" t="s">
        <v>92</v>
      </c>
      <c r="AV280" s="14" t="s">
        <v>90</v>
      </c>
      <c r="AW280" s="14" t="s">
        <v>38</v>
      </c>
      <c r="AX280" s="14" t="s">
        <v>82</v>
      </c>
      <c r="AY280" s="177" t="s">
        <v>159</v>
      </c>
    </row>
    <row r="281" spans="2:65" s="12" customFormat="1">
      <c r="B281" s="152"/>
      <c r="D281" s="150" t="s">
        <v>303</v>
      </c>
      <c r="E281" s="153" t="s">
        <v>1</v>
      </c>
      <c r="F281" s="154" t="s">
        <v>431</v>
      </c>
      <c r="H281" s="155">
        <v>33.869999999999997</v>
      </c>
      <c r="I281" s="156"/>
      <c r="L281" s="152"/>
      <c r="M281" s="157"/>
      <c r="T281" s="158"/>
      <c r="AT281" s="153" t="s">
        <v>303</v>
      </c>
      <c r="AU281" s="153" t="s">
        <v>92</v>
      </c>
      <c r="AV281" s="12" t="s">
        <v>92</v>
      </c>
      <c r="AW281" s="12" t="s">
        <v>38</v>
      </c>
      <c r="AX281" s="12" t="s">
        <v>82</v>
      </c>
      <c r="AY281" s="153" t="s">
        <v>159</v>
      </c>
    </row>
    <row r="282" spans="2:65" s="14" customFormat="1">
      <c r="B282" s="176"/>
      <c r="D282" s="150" t="s">
        <v>303</v>
      </c>
      <c r="E282" s="177" t="s">
        <v>1</v>
      </c>
      <c r="F282" s="178" t="s">
        <v>424</v>
      </c>
      <c r="H282" s="177" t="s">
        <v>1</v>
      </c>
      <c r="I282" s="179"/>
      <c r="L282" s="176"/>
      <c r="M282" s="180"/>
      <c r="T282" s="181"/>
      <c r="AT282" s="177" t="s">
        <v>303</v>
      </c>
      <c r="AU282" s="177" t="s">
        <v>92</v>
      </c>
      <c r="AV282" s="14" t="s">
        <v>90</v>
      </c>
      <c r="AW282" s="14" t="s">
        <v>38</v>
      </c>
      <c r="AX282" s="14" t="s">
        <v>82</v>
      </c>
      <c r="AY282" s="177" t="s">
        <v>159</v>
      </c>
    </row>
    <row r="283" spans="2:65" s="12" customFormat="1">
      <c r="B283" s="152"/>
      <c r="D283" s="150" t="s">
        <v>303</v>
      </c>
      <c r="E283" s="153" t="s">
        <v>1</v>
      </c>
      <c r="F283" s="154" t="s">
        <v>432</v>
      </c>
      <c r="H283" s="155">
        <v>115.37</v>
      </c>
      <c r="I283" s="156"/>
      <c r="L283" s="152"/>
      <c r="M283" s="157"/>
      <c r="T283" s="158"/>
      <c r="AT283" s="153" t="s">
        <v>303</v>
      </c>
      <c r="AU283" s="153" t="s">
        <v>92</v>
      </c>
      <c r="AV283" s="12" t="s">
        <v>92</v>
      </c>
      <c r="AW283" s="12" t="s">
        <v>38</v>
      </c>
      <c r="AX283" s="12" t="s">
        <v>82</v>
      </c>
      <c r="AY283" s="153" t="s">
        <v>159</v>
      </c>
    </row>
    <row r="284" spans="2:65" s="13" customFormat="1">
      <c r="B284" s="159"/>
      <c r="D284" s="150" t="s">
        <v>303</v>
      </c>
      <c r="E284" s="160" t="s">
        <v>1</v>
      </c>
      <c r="F284" s="161" t="s">
        <v>305</v>
      </c>
      <c r="H284" s="162">
        <v>149.24</v>
      </c>
      <c r="I284" s="163"/>
      <c r="L284" s="159"/>
      <c r="M284" s="164"/>
      <c r="T284" s="165"/>
      <c r="AT284" s="160" t="s">
        <v>303</v>
      </c>
      <c r="AU284" s="160" t="s">
        <v>92</v>
      </c>
      <c r="AV284" s="13" t="s">
        <v>167</v>
      </c>
      <c r="AW284" s="13" t="s">
        <v>38</v>
      </c>
      <c r="AX284" s="13" t="s">
        <v>90</v>
      </c>
      <c r="AY284" s="160" t="s">
        <v>159</v>
      </c>
    </row>
    <row r="285" spans="2:65" s="1" customFormat="1" ht="24.2" customHeight="1">
      <c r="B285" s="132"/>
      <c r="C285" s="133" t="s">
        <v>433</v>
      </c>
      <c r="D285" s="133" t="s">
        <v>162</v>
      </c>
      <c r="E285" s="134" t="s">
        <v>434</v>
      </c>
      <c r="F285" s="135" t="s">
        <v>435</v>
      </c>
      <c r="G285" s="136" t="s">
        <v>182</v>
      </c>
      <c r="H285" s="137">
        <v>149.24</v>
      </c>
      <c r="I285" s="138"/>
      <c r="J285" s="139">
        <f>ROUND(I285*H285,2)</f>
        <v>0</v>
      </c>
      <c r="K285" s="135" t="s">
        <v>166</v>
      </c>
      <c r="L285" s="32"/>
      <c r="M285" s="140" t="s">
        <v>1</v>
      </c>
      <c r="N285" s="141" t="s">
        <v>47</v>
      </c>
      <c r="P285" s="142">
        <f>O285*H285</f>
        <v>0</v>
      </c>
      <c r="Q285" s="142">
        <v>4.0000000000000003E-5</v>
      </c>
      <c r="R285" s="142">
        <f>Q285*H285</f>
        <v>5.9696000000000011E-3</v>
      </c>
      <c r="S285" s="142">
        <v>0</v>
      </c>
      <c r="T285" s="143">
        <f>S285*H285</f>
        <v>0</v>
      </c>
      <c r="AR285" s="144" t="s">
        <v>167</v>
      </c>
      <c r="AT285" s="144" t="s">
        <v>162</v>
      </c>
      <c r="AU285" s="144" t="s">
        <v>92</v>
      </c>
      <c r="AY285" s="16" t="s">
        <v>159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6" t="s">
        <v>90</v>
      </c>
      <c r="BK285" s="145">
        <f>ROUND(I285*H285,2)</f>
        <v>0</v>
      </c>
      <c r="BL285" s="16" t="s">
        <v>167</v>
      </c>
      <c r="BM285" s="144" t="s">
        <v>436</v>
      </c>
    </row>
    <row r="286" spans="2:65" s="1" customFormat="1">
      <c r="B286" s="32"/>
      <c r="D286" s="146" t="s">
        <v>169</v>
      </c>
      <c r="F286" s="147" t="s">
        <v>437</v>
      </c>
      <c r="I286" s="148"/>
      <c r="L286" s="32"/>
      <c r="M286" s="149"/>
      <c r="T286" s="56"/>
      <c r="AT286" s="16" t="s">
        <v>169</v>
      </c>
      <c r="AU286" s="16" t="s">
        <v>92</v>
      </c>
    </row>
    <row r="287" spans="2:65" s="14" customFormat="1">
      <c r="B287" s="176"/>
      <c r="D287" s="150" t="s">
        <v>303</v>
      </c>
      <c r="E287" s="177" t="s">
        <v>1</v>
      </c>
      <c r="F287" s="178" t="s">
        <v>422</v>
      </c>
      <c r="H287" s="177" t="s">
        <v>1</v>
      </c>
      <c r="I287" s="179"/>
      <c r="L287" s="176"/>
      <c r="M287" s="180"/>
      <c r="T287" s="181"/>
      <c r="AT287" s="177" t="s">
        <v>303</v>
      </c>
      <c r="AU287" s="177" t="s">
        <v>92</v>
      </c>
      <c r="AV287" s="14" t="s">
        <v>90</v>
      </c>
      <c r="AW287" s="14" t="s">
        <v>38</v>
      </c>
      <c r="AX287" s="14" t="s">
        <v>82</v>
      </c>
      <c r="AY287" s="177" t="s">
        <v>159</v>
      </c>
    </row>
    <row r="288" spans="2:65" s="12" customFormat="1">
      <c r="B288" s="152"/>
      <c r="D288" s="150" t="s">
        <v>303</v>
      </c>
      <c r="E288" s="153" t="s">
        <v>1</v>
      </c>
      <c r="F288" s="154" t="s">
        <v>431</v>
      </c>
      <c r="H288" s="155">
        <v>33.869999999999997</v>
      </c>
      <c r="I288" s="156"/>
      <c r="L288" s="152"/>
      <c r="M288" s="157"/>
      <c r="T288" s="158"/>
      <c r="AT288" s="153" t="s">
        <v>303</v>
      </c>
      <c r="AU288" s="153" t="s">
        <v>92</v>
      </c>
      <c r="AV288" s="12" t="s">
        <v>92</v>
      </c>
      <c r="AW288" s="12" t="s">
        <v>38</v>
      </c>
      <c r="AX288" s="12" t="s">
        <v>82</v>
      </c>
      <c r="AY288" s="153" t="s">
        <v>159</v>
      </c>
    </row>
    <row r="289" spans="2:65" s="14" customFormat="1">
      <c r="B289" s="176"/>
      <c r="D289" s="150" t="s">
        <v>303</v>
      </c>
      <c r="E289" s="177" t="s">
        <v>1</v>
      </c>
      <c r="F289" s="178" t="s">
        <v>424</v>
      </c>
      <c r="H289" s="177" t="s">
        <v>1</v>
      </c>
      <c r="I289" s="179"/>
      <c r="L289" s="176"/>
      <c r="M289" s="180"/>
      <c r="T289" s="181"/>
      <c r="AT289" s="177" t="s">
        <v>303</v>
      </c>
      <c r="AU289" s="177" t="s">
        <v>92</v>
      </c>
      <c r="AV289" s="14" t="s">
        <v>90</v>
      </c>
      <c r="AW289" s="14" t="s">
        <v>38</v>
      </c>
      <c r="AX289" s="14" t="s">
        <v>82</v>
      </c>
      <c r="AY289" s="177" t="s">
        <v>159</v>
      </c>
    </row>
    <row r="290" spans="2:65" s="12" customFormat="1">
      <c r="B290" s="152"/>
      <c r="D290" s="150" t="s">
        <v>303</v>
      </c>
      <c r="E290" s="153" t="s">
        <v>1</v>
      </c>
      <c r="F290" s="154" t="s">
        <v>432</v>
      </c>
      <c r="H290" s="155">
        <v>115.37</v>
      </c>
      <c r="I290" s="156"/>
      <c r="L290" s="152"/>
      <c r="M290" s="157"/>
      <c r="T290" s="158"/>
      <c r="AT290" s="153" t="s">
        <v>303</v>
      </c>
      <c r="AU290" s="153" t="s">
        <v>92</v>
      </c>
      <c r="AV290" s="12" t="s">
        <v>92</v>
      </c>
      <c r="AW290" s="12" t="s">
        <v>38</v>
      </c>
      <c r="AX290" s="12" t="s">
        <v>82</v>
      </c>
      <c r="AY290" s="153" t="s">
        <v>159</v>
      </c>
    </row>
    <row r="291" spans="2:65" s="13" customFormat="1">
      <c r="B291" s="159"/>
      <c r="D291" s="150" t="s">
        <v>303</v>
      </c>
      <c r="E291" s="160" t="s">
        <v>1</v>
      </c>
      <c r="F291" s="161" t="s">
        <v>305</v>
      </c>
      <c r="H291" s="162">
        <v>149.24</v>
      </c>
      <c r="I291" s="163"/>
      <c r="L291" s="159"/>
      <c r="M291" s="164"/>
      <c r="T291" s="165"/>
      <c r="AT291" s="160" t="s">
        <v>303</v>
      </c>
      <c r="AU291" s="160" t="s">
        <v>92</v>
      </c>
      <c r="AV291" s="13" t="s">
        <v>167</v>
      </c>
      <c r="AW291" s="13" t="s">
        <v>38</v>
      </c>
      <c r="AX291" s="13" t="s">
        <v>90</v>
      </c>
      <c r="AY291" s="160" t="s">
        <v>159</v>
      </c>
    </row>
    <row r="292" spans="2:65" s="1" customFormat="1" ht="24.2" customHeight="1">
      <c r="B292" s="132"/>
      <c r="C292" s="133" t="s">
        <v>438</v>
      </c>
      <c r="D292" s="133" t="s">
        <v>162</v>
      </c>
      <c r="E292" s="134" t="s">
        <v>439</v>
      </c>
      <c r="F292" s="135" t="s">
        <v>440</v>
      </c>
      <c r="G292" s="136" t="s">
        <v>310</v>
      </c>
      <c r="H292" s="137">
        <v>5.09</v>
      </c>
      <c r="I292" s="138"/>
      <c r="J292" s="139">
        <f>ROUND(I292*H292,2)</f>
        <v>0</v>
      </c>
      <c r="K292" s="135" t="s">
        <v>166</v>
      </c>
      <c r="L292" s="32"/>
      <c r="M292" s="140" t="s">
        <v>1</v>
      </c>
      <c r="N292" s="141" t="s">
        <v>47</v>
      </c>
      <c r="P292" s="142">
        <f>O292*H292</f>
        <v>0</v>
      </c>
      <c r="Q292" s="142">
        <v>1.0383</v>
      </c>
      <c r="R292" s="142">
        <f>Q292*H292</f>
        <v>5.2849469999999998</v>
      </c>
      <c r="S292" s="142">
        <v>0</v>
      </c>
      <c r="T292" s="143">
        <f>S292*H292</f>
        <v>0</v>
      </c>
      <c r="AR292" s="144" t="s">
        <v>167</v>
      </c>
      <c r="AT292" s="144" t="s">
        <v>162</v>
      </c>
      <c r="AU292" s="144" t="s">
        <v>92</v>
      </c>
      <c r="AY292" s="16" t="s">
        <v>159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90</v>
      </c>
      <c r="BK292" s="145">
        <f>ROUND(I292*H292,2)</f>
        <v>0</v>
      </c>
      <c r="BL292" s="16" t="s">
        <v>167</v>
      </c>
      <c r="BM292" s="144" t="s">
        <v>441</v>
      </c>
    </row>
    <row r="293" spans="2:65" s="1" customFormat="1">
      <c r="B293" s="32"/>
      <c r="D293" s="146" t="s">
        <v>169</v>
      </c>
      <c r="F293" s="147" t="s">
        <v>442</v>
      </c>
      <c r="I293" s="148"/>
      <c r="L293" s="32"/>
      <c r="M293" s="149"/>
      <c r="T293" s="56"/>
      <c r="AT293" s="16" t="s">
        <v>169</v>
      </c>
      <c r="AU293" s="16" t="s">
        <v>92</v>
      </c>
    </row>
    <row r="294" spans="2:65" s="12" customFormat="1">
      <c r="B294" s="152"/>
      <c r="D294" s="150" t="s">
        <v>303</v>
      </c>
      <c r="E294" s="153" t="s">
        <v>1</v>
      </c>
      <c r="F294" s="154" t="s">
        <v>443</v>
      </c>
      <c r="H294" s="155">
        <v>5.09</v>
      </c>
      <c r="I294" s="156"/>
      <c r="L294" s="152"/>
      <c r="M294" s="157"/>
      <c r="T294" s="158"/>
      <c r="AT294" s="153" t="s">
        <v>303</v>
      </c>
      <c r="AU294" s="153" t="s">
        <v>92</v>
      </c>
      <c r="AV294" s="12" t="s">
        <v>92</v>
      </c>
      <c r="AW294" s="12" t="s">
        <v>38</v>
      </c>
      <c r="AX294" s="12" t="s">
        <v>82</v>
      </c>
      <c r="AY294" s="153" t="s">
        <v>159</v>
      </c>
    </row>
    <row r="295" spans="2:65" s="13" customFormat="1">
      <c r="B295" s="159"/>
      <c r="D295" s="150" t="s">
        <v>303</v>
      </c>
      <c r="E295" s="160" t="s">
        <v>1</v>
      </c>
      <c r="F295" s="161" t="s">
        <v>305</v>
      </c>
      <c r="H295" s="162">
        <v>5.09</v>
      </c>
      <c r="I295" s="163"/>
      <c r="L295" s="159"/>
      <c r="M295" s="164"/>
      <c r="T295" s="165"/>
      <c r="AT295" s="160" t="s">
        <v>303</v>
      </c>
      <c r="AU295" s="160" t="s">
        <v>92</v>
      </c>
      <c r="AV295" s="13" t="s">
        <v>167</v>
      </c>
      <c r="AW295" s="13" t="s">
        <v>38</v>
      </c>
      <c r="AX295" s="13" t="s">
        <v>90</v>
      </c>
      <c r="AY295" s="160" t="s">
        <v>159</v>
      </c>
    </row>
    <row r="296" spans="2:65" s="1" customFormat="1" ht="21.75" customHeight="1">
      <c r="B296" s="132"/>
      <c r="C296" s="133" t="s">
        <v>444</v>
      </c>
      <c r="D296" s="133" t="s">
        <v>162</v>
      </c>
      <c r="E296" s="134" t="s">
        <v>445</v>
      </c>
      <c r="F296" s="135" t="s">
        <v>446</v>
      </c>
      <c r="G296" s="136" t="s">
        <v>203</v>
      </c>
      <c r="H296" s="137">
        <v>22</v>
      </c>
      <c r="I296" s="138"/>
      <c r="J296" s="139">
        <f>ROUND(I296*H296,2)</f>
        <v>0</v>
      </c>
      <c r="K296" s="135" t="s">
        <v>1</v>
      </c>
      <c r="L296" s="32"/>
      <c r="M296" s="140" t="s">
        <v>1</v>
      </c>
      <c r="N296" s="141" t="s">
        <v>47</v>
      </c>
      <c r="P296" s="142">
        <f>O296*H296</f>
        <v>0</v>
      </c>
      <c r="Q296" s="142">
        <v>4.3699999999999998E-3</v>
      </c>
      <c r="R296" s="142">
        <f>Q296*H296</f>
        <v>9.6139999999999989E-2</v>
      </c>
      <c r="S296" s="142">
        <v>0</v>
      </c>
      <c r="T296" s="143">
        <f>S296*H296</f>
        <v>0</v>
      </c>
      <c r="AR296" s="144" t="s">
        <v>167</v>
      </c>
      <c r="AT296" s="144" t="s">
        <v>162</v>
      </c>
      <c r="AU296" s="144" t="s">
        <v>92</v>
      </c>
      <c r="AY296" s="16" t="s">
        <v>159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6" t="s">
        <v>90</v>
      </c>
      <c r="BK296" s="145">
        <f>ROUND(I296*H296,2)</f>
        <v>0</v>
      </c>
      <c r="BL296" s="16" t="s">
        <v>167</v>
      </c>
      <c r="BM296" s="144" t="s">
        <v>447</v>
      </c>
    </row>
    <row r="297" spans="2:65" s="1" customFormat="1" ht="90" customHeight="1">
      <c r="B297" s="132"/>
      <c r="C297" s="133" t="s">
        <v>448</v>
      </c>
      <c r="D297" s="133" t="s">
        <v>162</v>
      </c>
      <c r="E297" s="134" t="s">
        <v>449</v>
      </c>
      <c r="F297" s="135" t="s">
        <v>450</v>
      </c>
      <c r="G297" s="136" t="s">
        <v>165</v>
      </c>
      <c r="H297" s="137">
        <v>2.31</v>
      </c>
      <c r="I297" s="138"/>
      <c r="J297" s="139">
        <f>ROUND(I297*H297,2)</f>
        <v>0</v>
      </c>
      <c r="K297" s="135" t="s">
        <v>166</v>
      </c>
      <c r="L297" s="32"/>
      <c r="M297" s="140" t="s">
        <v>1</v>
      </c>
      <c r="N297" s="141" t="s">
        <v>47</v>
      </c>
      <c r="P297" s="142">
        <f>O297*H297</f>
        <v>0</v>
      </c>
      <c r="Q297" s="142">
        <v>2.91161</v>
      </c>
      <c r="R297" s="142">
        <f>Q297*H297</f>
        <v>6.7258190999999998</v>
      </c>
      <c r="S297" s="142">
        <v>0</v>
      </c>
      <c r="T297" s="143">
        <f>S297*H297</f>
        <v>0</v>
      </c>
      <c r="AR297" s="144" t="s">
        <v>167</v>
      </c>
      <c r="AT297" s="144" t="s">
        <v>162</v>
      </c>
      <c r="AU297" s="144" t="s">
        <v>92</v>
      </c>
      <c r="AY297" s="16" t="s">
        <v>159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6" t="s">
        <v>90</v>
      </c>
      <c r="BK297" s="145">
        <f>ROUND(I297*H297,2)</f>
        <v>0</v>
      </c>
      <c r="BL297" s="16" t="s">
        <v>167</v>
      </c>
      <c r="BM297" s="144" t="s">
        <v>451</v>
      </c>
    </row>
    <row r="298" spans="2:65" s="1" customFormat="1">
      <c r="B298" s="32"/>
      <c r="D298" s="146" t="s">
        <v>169</v>
      </c>
      <c r="F298" s="147" t="s">
        <v>452</v>
      </c>
      <c r="I298" s="148"/>
      <c r="L298" s="32"/>
      <c r="M298" s="149"/>
      <c r="T298" s="56"/>
      <c r="AT298" s="16" t="s">
        <v>169</v>
      </c>
      <c r="AU298" s="16" t="s">
        <v>92</v>
      </c>
    </row>
    <row r="299" spans="2:65" s="14" customFormat="1">
      <c r="B299" s="176"/>
      <c r="D299" s="150" t="s">
        <v>303</v>
      </c>
      <c r="E299" s="177" t="s">
        <v>1</v>
      </c>
      <c r="F299" s="178" t="s">
        <v>453</v>
      </c>
      <c r="H299" s="177" t="s">
        <v>1</v>
      </c>
      <c r="I299" s="179"/>
      <c r="L299" s="176"/>
      <c r="M299" s="180"/>
      <c r="T299" s="181"/>
      <c r="AT299" s="177" t="s">
        <v>303</v>
      </c>
      <c r="AU299" s="177" t="s">
        <v>92</v>
      </c>
      <c r="AV299" s="14" t="s">
        <v>90</v>
      </c>
      <c r="AW299" s="14" t="s">
        <v>38</v>
      </c>
      <c r="AX299" s="14" t="s">
        <v>82</v>
      </c>
      <c r="AY299" s="177" t="s">
        <v>159</v>
      </c>
    </row>
    <row r="300" spans="2:65" s="12" customFormat="1">
      <c r="B300" s="152"/>
      <c r="D300" s="150" t="s">
        <v>303</v>
      </c>
      <c r="E300" s="153" t="s">
        <v>1</v>
      </c>
      <c r="F300" s="154" t="s">
        <v>454</v>
      </c>
      <c r="H300" s="155">
        <v>2.31</v>
      </c>
      <c r="I300" s="156"/>
      <c r="L300" s="152"/>
      <c r="M300" s="157"/>
      <c r="T300" s="158"/>
      <c r="AT300" s="153" t="s">
        <v>303</v>
      </c>
      <c r="AU300" s="153" t="s">
        <v>92</v>
      </c>
      <c r="AV300" s="12" t="s">
        <v>92</v>
      </c>
      <c r="AW300" s="12" t="s">
        <v>38</v>
      </c>
      <c r="AX300" s="12" t="s">
        <v>82</v>
      </c>
      <c r="AY300" s="153" t="s">
        <v>159</v>
      </c>
    </row>
    <row r="301" spans="2:65" s="13" customFormat="1">
      <c r="B301" s="159"/>
      <c r="D301" s="150" t="s">
        <v>303</v>
      </c>
      <c r="E301" s="160" t="s">
        <v>1</v>
      </c>
      <c r="F301" s="161" t="s">
        <v>305</v>
      </c>
      <c r="H301" s="162">
        <v>2.31</v>
      </c>
      <c r="I301" s="163"/>
      <c r="L301" s="159"/>
      <c r="M301" s="164"/>
      <c r="T301" s="165"/>
      <c r="AT301" s="160" t="s">
        <v>303</v>
      </c>
      <c r="AU301" s="160" t="s">
        <v>92</v>
      </c>
      <c r="AV301" s="13" t="s">
        <v>167</v>
      </c>
      <c r="AW301" s="13" t="s">
        <v>38</v>
      </c>
      <c r="AX301" s="13" t="s">
        <v>90</v>
      </c>
      <c r="AY301" s="160" t="s">
        <v>159</v>
      </c>
    </row>
    <row r="302" spans="2:65" s="11" customFormat="1" ht="22.9" customHeight="1">
      <c r="B302" s="120"/>
      <c r="D302" s="121" t="s">
        <v>81</v>
      </c>
      <c r="E302" s="130" t="s">
        <v>329</v>
      </c>
      <c r="F302" s="130" t="s">
        <v>455</v>
      </c>
      <c r="I302" s="123"/>
      <c r="J302" s="131">
        <f>BK302</f>
        <v>0</v>
      </c>
      <c r="L302" s="120"/>
      <c r="M302" s="125"/>
      <c r="P302" s="126">
        <f>SUM(P303:P304)</f>
        <v>0</v>
      </c>
      <c r="R302" s="126">
        <f>SUM(R303:R304)</f>
        <v>3.59738E-2</v>
      </c>
      <c r="T302" s="127">
        <f>SUM(T303:T304)</f>
        <v>0</v>
      </c>
      <c r="AR302" s="121" t="s">
        <v>90</v>
      </c>
      <c r="AT302" s="128" t="s">
        <v>81</v>
      </c>
      <c r="AU302" s="128" t="s">
        <v>90</v>
      </c>
      <c r="AY302" s="121" t="s">
        <v>159</v>
      </c>
      <c r="BK302" s="129">
        <f>SUM(BK303:BK304)</f>
        <v>0</v>
      </c>
    </row>
    <row r="303" spans="2:65" s="1" customFormat="1" ht="24.2" customHeight="1">
      <c r="B303" s="132"/>
      <c r="C303" s="133" t="s">
        <v>456</v>
      </c>
      <c r="D303" s="133" t="s">
        <v>162</v>
      </c>
      <c r="E303" s="134" t="s">
        <v>457</v>
      </c>
      <c r="F303" s="135" t="s">
        <v>458</v>
      </c>
      <c r="G303" s="136" t="s">
        <v>182</v>
      </c>
      <c r="H303" s="137">
        <v>76.540000000000006</v>
      </c>
      <c r="I303" s="138"/>
      <c r="J303" s="139">
        <f>ROUND(I303*H303,2)</f>
        <v>0</v>
      </c>
      <c r="K303" s="135" t="s">
        <v>166</v>
      </c>
      <c r="L303" s="32"/>
      <c r="M303" s="140" t="s">
        <v>1</v>
      </c>
      <c r="N303" s="141" t="s">
        <v>47</v>
      </c>
      <c r="P303" s="142">
        <f>O303*H303</f>
        <v>0</v>
      </c>
      <c r="Q303" s="142">
        <v>4.6999999999999999E-4</v>
      </c>
      <c r="R303" s="142">
        <f>Q303*H303</f>
        <v>3.59738E-2</v>
      </c>
      <c r="S303" s="142">
        <v>0</v>
      </c>
      <c r="T303" s="143">
        <f>S303*H303</f>
        <v>0</v>
      </c>
      <c r="AR303" s="144" t="s">
        <v>167</v>
      </c>
      <c r="AT303" s="144" t="s">
        <v>162</v>
      </c>
      <c r="AU303" s="144" t="s">
        <v>92</v>
      </c>
      <c r="AY303" s="16" t="s">
        <v>159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6" t="s">
        <v>90</v>
      </c>
      <c r="BK303" s="145">
        <f>ROUND(I303*H303,2)</f>
        <v>0</v>
      </c>
      <c r="BL303" s="16" t="s">
        <v>167</v>
      </c>
      <c r="BM303" s="144" t="s">
        <v>459</v>
      </c>
    </row>
    <row r="304" spans="2:65" s="1" customFormat="1">
      <c r="B304" s="32"/>
      <c r="D304" s="146" t="s">
        <v>169</v>
      </c>
      <c r="F304" s="147" t="s">
        <v>460</v>
      </c>
      <c r="I304" s="148"/>
      <c r="L304" s="32"/>
      <c r="M304" s="149"/>
      <c r="T304" s="56"/>
      <c r="AT304" s="16" t="s">
        <v>169</v>
      </c>
      <c r="AU304" s="16" t="s">
        <v>92</v>
      </c>
    </row>
    <row r="305" spans="2:65" s="11" customFormat="1" ht="22.9" customHeight="1">
      <c r="B305" s="120"/>
      <c r="D305" s="121" t="s">
        <v>81</v>
      </c>
      <c r="E305" s="130" t="s">
        <v>346</v>
      </c>
      <c r="F305" s="130" t="s">
        <v>461</v>
      </c>
      <c r="I305" s="123"/>
      <c r="J305" s="131">
        <f>BK305</f>
        <v>0</v>
      </c>
      <c r="L305" s="120"/>
      <c r="M305" s="125"/>
      <c r="P305" s="126">
        <f>SUM(P306:P313)</f>
        <v>0</v>
      </c>
      <c r="R305" s="126">
        <f>SUM(R306:R313)</f>
        <v>3.9089837999999997</v>
      </c>
      <c r="T305" s="127">
        <f>SUM(T306:T313)</f>
        <v>0</v>
      </c>
      <c r="AR305" s="121" t="s">
        <v>90</v>
      </c>
      <c r="AT305" s="128" t="s">
        <v>81</v>
      </c>
      <c r="AU305" s="128" t="s">
        <v>90</v>
      </c>
      <c r="AY305" s="121" t="s">
        <v>159</v>
      </c>
      <c r="BK305" s="129">
        <f>SUM(BK306:BK313)</f>
        <v>0</v>
      </c>
    </row>
    <row r="306" spans="2:65" s="1" customFormat="1" ht="16.5" customHeight="1">
      <c r="B306" s="132"/>
      <c r="C306" s="133" t="s">
        <v>462</v>
      </c>
      <c r="D306" s="133" t="s">
        <v>162</v>
      </c>
      <c r="E306" s="134" t="s">
        <v>463</v>
      </c>
      <c r="F306" s="135" t="s">
        <v>464</v>
      </c>
      <c r="G306" s="136" t="s">
        <v>182</v>
      </c>
      <c r="H306" s="137">
        <v>52.52</v>
      </c>
      <c r="I306" s="138"/>
      <c r="J306" s="139">
        <f>ROUND(I306*H306,2)</f>
        <v>0</v>
      </c>
      <c r="K306" s="135" t="s">
        <v>166</v>
      </c>
      <c r="L306" s="32"/>
      <c r="M306" s="140" t="s">
        <v>1</v>
      </c>
      <c r="N306" s="141" t="s">
        <v>47</v>
      </c>
      <c r="P306" s="142">
        <f>O306*H306</f>
        <v>0</v>
      </c>
      <c r="Q306" s="142">
        <v>4.1259999999999998E-2</v>
      </c>
      <c r="R306" s="142">
        <f>Q306*H306</f>
        <v>2.1669752</v>
      </c>
      <c r="S306" s="142">
        <v>0</v>
      </c>
      <c r="T306" s="143">
        <f>S306*H306</f>
        <v>0</v>
      </c>
      <c r="AR306" s="144" t="s">
        <v>167</v>
      </c>
      <c r="AT306" s="144" t="s">
        <v>162</v>
      </c>
      <c r="AU306" s="144" t="s">
        <v>92</v>
      </c>
      <c r="AY306" s="16" t="s">
        <v>159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6" t="s">
        <v>90</v>
      </c>
      <c r="BK306" s="145">
        <f>ROUND(I306*H306,2)</f>
        <v>0</v>
      </c>
      <c r="BL306" s="16" t="s">
        <v>167</v>
      </c>
      <c r="BM306" s="144" t="s">
        <v>465</v>
      </c>
    </row>
    <row r="307" spans="2:65" s="1" customFormat="1">
      <c r="B307" s="32"/>
      <c r="D307" s="146" t="s">
        <v>169</v>
      </c>
      <c r="F307" s="147" t="s">
        <v>466</v>
      </c>
      <c r="I307" s="148"/>
      <c r="L307" s="32"/>
      <c r="M307" s="149"/>
      <c r="T307" s="56"/>
      <c r="AT307" s="16" t="s">
        <v>169</v>
      </c>
      <c r="AU307" s="16" t="s">
        <v>92</v>
      </c>
    </row>
    <row r="308" spans="2:65" s="1" customFormat="1" ht="16.5" customHeight="1">
      <c r="B308" s="132"/>
      <c r="C308" s="133" t="s">
        <v>467</v>
      </c>
      <c r="D308" s="133" t="s">
        <v>162</v>
      </c>
      <c r="E308" s="134" t="s">
        <v>468</v>
      </c>
      <c r="F308" s="135" t="s">
        <v>469</v>
      </c>
      <c r="G308" s="136" t="s">
        <v>182</v>
      </c>
      <c r="H308" s="137">
        <v>52.52</v>
      </c>
      <c r="I308" s="138"/>
      <c r="J308" s="139">
        <f>ROUND(I308*H308,2)</f>
        <v>0</v>
      </c>
      <c r="K308" s="135" t="s">
        <v>166</v>
      </c>
      <c r="L308" s="32"/>
      <c r="M308" s="140" t="s">
        <v>1</v>
      </c>
      <c r="N308" s="141" t="s">
        <v>47</v>
      </c>
      <c r="P308" s="142">
        <f>O308*H308</f>
        <v>0</v>
      </c>
      <c r="Q308" s="142">
        <v>2.0000000000000002E-5</v>
      </c>
      <c r="R308" s="142">
        <f>Q308*H308</f>
        <v>1.0504000000000002E-3</v>
      </c>
      <c r="S308" s="142">
        <v>0</v>
      </c>
      <c r="T308" s="143">
        <f>S308*H308</f>
        <v>0</v>
      </c>
      <c r="AR308" s="144" t="s">
        <v>167</v>
      </c>
      <c r="AT308" s="144" t="s">
        <v>162</v>
      </c>
      <c r="AU308" s="144" t="s">
        <v>92</v>
      </c>
      <c r="AY308" s="16" t="s">
        <v>159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90</v>
      </c>
      <c r="BK308" s="145">
        <f>ROUND(I308*H308,2)</f>
        <v>0</v>
      </c>
      <c r="BL308" s="16" t="s">
        <v>167</v>
      </c>
      <c r="BM308" s="144" t="s">
        <v>470</v>
      </c>
    </row>
    <row r="309" spans="2:65" s="1" customFormat="1">
      <c r="B309" s="32"/>
      <c r="D309" s="146" t="s">
        <v>169</v>
      </c>
      <c r="F309" s="147" t="s">
        <v>471</v>
      </c>
      <c r="I309" s="148"/>
      <c r="L309" s="32"/>
      <c r="M309" s="149"/>
      <c r="T309" s="56"/>
      <c r="AT309" s="16" t="s">
        <v>169</v>
      </c>
      <c r="AU309" s="16" t="s">
        <v>92</v>
      </c>
    </row>
    <row r="310" spans="2:65" s="1" customFormat="1" ht="16.5" customHeight="1">
      <c r="B310" s="132"/>
      <c r="C310" s="133" t="s">
        <v>472</v>
      </c>
      <c r="D310" s="133" t="s">
        <v>162</v>
      </c>
      <c r="E310" s="134" t="s">
        <v>473</v>
      </c>
      <c r="F310" s="135" t="s">
        <v>474</v>
      </c>
      <c r="G310" s="136" t="s">
        <v>165</v>
      </c>
      <c r="H310" s="137">
        <v>7.36</v>
      </c>
      <c r="I310" s="138"/>
      <c r="J310" s="139">
        <f>ROUND(I310*H310,2)</f>
        <v>0</v>
      </c>
      <c r="K310" s="135" t="s">
        <v>166</v>
      </c>
      <c r="L310" s="32"/>
      <c r="M310" s="140" t="s">
        <v>1</v>
      </c>
      <c r="N310" s="141" t="s">
        <v>47</v>
      </c>
      <c r="P310" s="142">
        <f>O310*H310</f>
        <v>0</v>
      </c>
      <c r="Q310" s="142">
        <v>0</v>
      </c>
      <c r="R310" s="142">
        <f>Q310*H310</f>
        <v>0</v>
      </c>
      <c r="S310" s="142">
        <v>0</v>
      </c>
      <c r="T310" s="143">
        <f>S310*H310</f>
        <v>0</v>
      </c>
      <c r="AR310" s="144" t="s">
        <v>167</v>
      </c>
      <c r="AT310" s="144" t="s">
        <v>162</v>
      </c>
      <c r="AU310" s="144" t="s">
        <v>92</v>
      </c>
      <c r="AY310" s="16" t="s">
        <v>159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90</v>
      </c>
      <c r="BK310" s="145">
        <f>ROUND(I310*H310,2)</f>
        <v>0</v>
      </c>
      <c r="BL310" s="16" t="s">
        <v>167</v>
      </c>
      <c r="BM310" s="144" t="s">
        <v>475</v>
      </c>
    </row>
    <row r="311" spans="2:65" s="1" customFormat="1">
      <c r="B311" s="32"/>
      <c r="D311" s="146" t="s">
        <v>169</v>
      </c>
      <c r="F311" s="147" t="s">
        <v>476</v>
      </c>
      <c r="I311" s="148"/>
      <c r="L311" s="32"/>
      <c r="M311" s="149"/>
      <c r="T311" s="56"/>
      <c r="AT311" s="16" t="s">
        <v>169</v>
      </c>
      <c r="AU311" s="16" t="s">
        <v>92</v>
      </c>
    </row>
    <row r="312" spans="2:65" s="1" customFormat="1" ht="24.2" customHeight="1">
      <c r="B312" s="132"/>
      <c r="C312" s="133" t="s">
        <v>477</v>
      </c>
      <c r="D312" s="133" t="s">
        <v>162</v>
      </c>
      <c r="E312" s="134" t="s">
        <v>478</v>
      </c>
      <c r="F312" s="135" t="s">
        <v>479</v>
      </c>
      <c r="G312" s="136" t="s">
        <v>310</v>
      </c>
      <c r="H312" s="137">
        <v>1.66</v>
      </c>
      <c r="I312" s="138"/>
      <c r="J312" s="139">
        <f>ROUND(I312*H312,2)</f>
        <v>0</v>
      </c>
      <c r="K312" s="135" t="s">
        <v>166</v>
      </c>
      <c r="L312" s="32"/>
      <c r="M312" s="140" t="s">
        <v>1</v>
      </c>
      <c r="N312" s="141" t="s">
        <v>47</v>
      </c>
      <c r="P312" s="142">
        <f>O312*H312</f>
        <v>0</v>
      </c>
      <c r="Q312" s="142">
        <v>1.04877</v>
      </c>
      <c r="R312" s="142">
        <f>Q312*H312</f>
        <v>1.7409581999999999</v>
      </c>
      <c r="S312" s="142">
        <v>0</v>
      </c>
      <c r="T312" s="143">
        <f>S312*H312</f>
        <v>0</v>
      </c>
      <c r="AR312" s="144" t="s">
        <v>167</v>
      </c>
      <c r="AT312" s="144" t="s">
        <v>162</v>
      </c>
      <c r="AU312" s="144" t="s">
        <v>92</v>
      </c>
      <c r="AY312" s="16" t="s">
        <v>159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6" t="s">
        <v>90</v>
      </c>
      <c r="BK312" s="145">
        <f>ROUND(I312*H312,2)</f>
        <v>0</v>
      </c>
      <c r="BL312" s="16" t="s">
        <v>167</v>
      </c>
      <c r="BM312" s="144" t="s">
        <v>480</v>
      </c>
    </row>
    <row r="313" spans="2:65" s="1" customFormat="1">
      <c r="B313" s="32"/>
      <c r="D313" s="146" t="s">
        <v>169</v>
      </c>
      <c r="F313" s="147" t="s">
        <v>481</v>
      </c>
      <c r="I313" s="148"/>
      <c r="L313" s="32"/>
      <c r="M313" s="149"/>
      <c r="T313" s="56"/>
      <c r="AT313" s="16" t="s">
        <v>169</v>
      </c>
      <c r="AU313" s="16" t="s">
        <v>92</v>
      </c>
    </row>
    <row r="314" spans="2:65" s="11" customFormat="1" ht="22.9" customHeight="1">
      <c r="B314" s="120"/>
      <c r="D314" s="121" t="s">
        <v>81</v>
      </c>
      <c r="E314" s="130" t="s">
        <v>356</v>
      </c>
      <c r="F314" s="130" t="s">
        <v>482</v>
      </c>
      <c r="I314" s="123"/>
      <c r="J314" s="131">
        <f>BK314</f>
        <v>0</v>
      </c>
      <c r="L314" s="120"/>
      <c r="M314" s="125"/>
      <c r="P314" s="126">
        <f>SUM(P315:P322)</f>
        <v>0</v>
      </c>
      <c r="R314" s="126">
        <f>SUM(R315:R322)</f>
        <v>3.6082636000000008</v>
      </c>
      <c r="T314" s="127">
        <f>SUM(T315:T322)</f>
        <v>0</v>
      </c>
      <c r="AR314" s="121" t="s">
        <v>90</v>
      </c>
      <c r="AT314" s="128" t="s">
        <v>81</v>
      </c>
      <c r="AU314" s="128" t="s">
        <v>90</v>
      </c>
      <c r="AY314" s="121" t="s">
        <v>159</v>
      </c>
      <c r="BK314" s="129">
        <f>SUM(BK315:BK322)</f>
        <v>0</v>
      </c>
    </row>
    <row r="315" spans="2:65" s="1" customFormat="1" ht="21.75" customHeight="1">
      <c r="B315" s="132"/>
      <c r="C315" s="133" t="s">
        <v>483</v>
      </c>
      <c r="D315" s="133" t="s">
        <v>162</v>
      </c>
      <c r="E315" s="134" t="s">
        <v>484</v>
      </c>
      <c r="F315" s="135" t="s">
        <v>485</v>
      </c>
      <c r="G315" s="136" t="s">
        <v>310</v>
      </c>
      <c r="H315" s="137">
        <v>1.95</v>
      </c>
      <c r="I315" s="138"/>
      <c r="J315" s="139">
        <f>ROUND(I315*H315,2)</f>
        <v>0</v>
      </c>
      <c r="K315" s="135" t="s">
        <v>1</v>
      </c>
      <c r="L315" s="32"/>
      <c r="M315" s="140" t="s">
        <v>1</v>
      </c>
      <c r="N315" s="141" t="s">
        <v>47</v>
      </c>
      <c r="P315" s="142">
        <f>O315*H315</f>
        <v>0</v>
      </c>
      <c r="Q315" s="142">
        <v>1.0384500000000001</v>
      </c>
      <c r="R315" s="142">
        <f>Q315*H315</f>
        <v>2.0249775000000003</v>
      </c>
      <c r="S315" s="142">
        <v>0</v>
      </c>
      <c r="T315" s="143">
        <f>S315*H315</f>
        <v>0</v>
      </c>
      <c r="AR315" s="144" t="s">
        <v>167</v>
      </c>
      <c r="AT315" s="144" t="s">
        <v>162</v>
      </c>
      <c r="AU315" s="144" t="s">
        <v>92</v>
      </c>
      <c r="AY315" s="16" t="s">
        <v>159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6" t="s">
        <v>90</v>
      </c>
      <c r="BK315" s="145">
        <f>ROUND(I315*H315,2)</f>
        <v>0</v>
      </c>
      <c r="BL315" s="16" t="s">
        <v>167</v>
      </c>
      <c r="BM315" s="144" t="s">
        <v>486</v>
      </c>
    </row>
    <row r="316" spans="2:65" s="1" customFormat="1" ht="37.9" customHeight="1">
      <c r="B316" s="132"/>
      <c r="C316" s="133" t="s">
        <v>487</v>
      </c>
      <c r="D316" s="133" t="s">
        <v>162</v>
      </c>
      <c r="E316" s="134" t="s">
        <v>488</v>
      </c>
      <c r="F316" s="135" t="s">
        <v>489</v>
      </c>
      <c r="G316" s="136" t="s">
        <v>182</v>
      </c>
      <c r="H316" s="137">
        <v>64.81</v>
      </c>
      <c r="I316" s="138"/>
      <c r="J316" s="139">
        <f>ROUND(I316*H316,2)</f>
        <v>0</v>
      </c>
      <c r="K316" s="135" t="s">
        <v>166</v>
      </c>
      <c r="L316" s="32"/>
      <c r="M316" s="140" t="s">
        <v>1</v>
      </c>
      <c r="N316" s="141" t="s">
        <v>47</v>
      </c>
      <c r="P316" s="142">
        <f>O316*H316</f>
        <v>0</v>
      </c>
      <c r="Q316" s="142">
        <v>3.7200000000000002E-3</v>
      </c>
      <c r="R316" s="142">
        <f>Q316*H316</f>
        <v>0.24109320000000004</v>
      </c>
      <c r="S316" s="142">
        <v>0</v>
      </c>
      <c r="T316" s="143">
        <f>S316*H316</f>
        <v>0</v>
      </c>
      <c r="AR316" s="144" t="s">
        <v>167</v>
      </c>
      <c r="AT316" s="144" t="s">
        <v>162</v>
      </c>
      <c r="AU316" s="144" t="s">
        <v>92</v>
      </c>
      <c r="AY316" s="16" t="s">
        <v>159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6" t="s">
        <v>90</v>
      </c>
      <c r="BK316" s="145">
        <f>ROUND(I316*H316,2)</f>
        <v>0</v>
      </c>
      <c r="BL316" s="16" t="s">
        <v>167</v>
      </c>
      <c r="BM316" s="144" t="s">
        <v>490</v>
      </c>
    </row>
    <row r="317" spans="2:65" s="1" customFormat="1">
      <c r="B317" s="32"/>
      <c r="D317" s="146" t="s">
        <v>169</v>
      </c>
      <c r="F317" s="147" t="s">
        <v>491</v>
      </c>
      <c r="I317" s="148"/>
      <c r="L317" s="32"/>
      <c r="M317" s="149"/>
      <c r="T317" s="56"/>
      <c r="AT317" s="16" t="s">
        <v>169</v>
      </c>
      <c r="AU317" s="16" t="s">
        <v>92</v>
      </c>
    </row>
    <row r="318" spans="2:65" s="1" customFormat="1" ht="24.2" customHeight="1">
      <c r="B318" s="132"/>
      <c r="C318" s="133" t="s">
        <v>492</v>
      </c>
      <c r="D318" s="133" t="s">
        <v>162</v>
      </c>
      <c r="E318" s="134" t="s">
        <v>493</v>
      </c>
      <c r="F318" s="135" t="s">
        <v>494</v>
      </c>
      <c r="G318" s="136" t="s">
        <v>182</v>
      </c>
      <c r="H318" s="137">
        <v>64.81</v>
      </c>
      <c r="I318" s="138"/>
      <c r="J318" s="139">
        <f>ROUND(I318*H318,2)</f>
        <v>0</v>
      </c>
      <c r="K318" s="135" t="s">
        <v>166</v>
      </c>
      <c r="L318" s="32"/>
      <c r="M318" s="140" t="s">
        <v>1</v>
      </c>
      <c r="N318" s="141" t="s">
        <v>47</v>
      </c>
      <c r="P318" s="142">
        <f>O318*H318</f>
        <v>0</v>
      </c>
      <c r="Q318" s="142">
        <v>4.0000000000000003E-5</v>
      </c>
      <c r="R318" s="142">
        <f>Q318*H318</f>
        <v>2.5924000000000003E-3</v>
      </c>
      <c r="S318" s="142">
        <v>0</v>
      </c>
      <c r="T318" s="143">
        <f>S318*H318</f>
        <v>0</v>
      </c>
      <c r="AR318" s="144" t="s">
        <v>167</v>
      </c>
      <c r="AT318" s="144" t="s">
        <v>162</v>
      </c>
      <c r="AU318" s="144" t="s">
        <v>92</v>
      </c>
      <c r="AY318" s="16" t="s">
        <v>159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90</v>
      </c>
      <c r="BK318" s="145">
        <f>ROUND(I318*H318,2)</f>
        <v>0</v>
      </c>
      <c r="BL318" s="16" t="s">
        <v>167</v>
      </c>
      <c r="BM318" s="144" t="s">
        <v>495</v>
      </c>
    </row>
    <row r="319" spans="2:65" s="1" customFormat="1">
      <c r="B319" s="32"/>
      <c r="D319" s="146" t="s">
        <v>169</v>
      </c>
      <c r="F319" s="147" t="s">
        <v>496</v>
      </c>
      <c r="I319" s="148"/>
      <c r="L319" s="32"/>
      <c r="M319" s="149"/>
      <c r="T319" s="56"/>
      <c r="AT319" s="16" t="s">
        <v>169</v>
      </c>
      <c r="AU319" s="16" t="s">
        <v>92</v>
      </c>
    </row>
    <row r="320" spans="2:65" s="1" customFormat="1" ht="21.75" customHeight="1">
      <c r="B320" s="132"/>
      <c r="C320" s="133" t="s">
        <v>497</v>
      </c>
      <c r="D320" s="133" t="s">
        <v>162</v>
      </c>
      <c r="E320" s="134" t="s">
        <v>498</v>
      </c>
      <c r="F320" s="135" t="s">
        <v>499</v>
      </c>
      <c r="G320" s="136" t="s">
        <v>165</v>
      </c>
      <c r="H320" s="137">
        <v>14.97</v>
      </c>
      <c r="I320" s="138"/>
      <c r="J320" s="139">
        <f>ROUND(I320*H320,2)</f>
        <v>0</v>
      </c>
      <c r="K320" s="135" t="s">
        <v>166</v>
      </c>
      <c r="L320" s="32"/>
      <c r="M320" s="140" t="s">
        <v>1</v>
      </c>
      <c r="N320" s="141" t="s">
        <v>47</v>
      </c>
      <c r="P320" s="142">
        <f>O320*H320</f>
        <v>0</v>
      </c>
      <c r="Q320" s="142">
        <v>0</v>
      </c>
      <c r="R320" s="142">
        <f>Q320*H320</f>
        <v>0</v>
      </c>
      <c r="S320" s="142">
        <v>0</v>
      </c>
      <c r="T320" s="143">
        <f>S320*H320</f>
        <v>0</v>
      </c>
      <c r="AR320" s="144" t="s">
        <v>167</v>
      </c>
      <c r="AT320" s="144" t="s">
        <v>162</v>
      </c>
      <c r="AU320" s="144" t="s">
        <v>92</v>
      </c>
      <c r="AY320" s="16" t="s">
        <v>159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6" t="s">
        <v>90</v>
      </c>
      <c r="BK320" s="145">
        <f>ROUND(I320*H320,2)</f>
        <v>0</v>
      </c>
      <c r="BL320" s="16" t="s">
        <v>167</v>
      </c>
      <c r="BM320" s="144" t="s">
        <v>500</v>
      </c>
    </row>
    <row r="321" spans="2:65" s="1" customFormat="1">
      <c r="B321" s="32"/>
      <c r="D321" s="146" t="s">
        <v>169</v>
      </c>
      <c r="F321" s="147" t="s">
        <v>501</v>
      </c>
      <c r="I321" s="148"/>
      <c r="L321" s="32"/>
      <c r="M321" s="149"/>
      <c r="T321" s="56"/>
      <c r="AT321" s="16" t="s">
        <v>169</v>
      </c>
      <c r="AU321" s="16" t="s">
        <v>92</v>
      </c>
    </row>
    <row r="322" spans="2:65" s="1" customFormat="1" ht="21.75" customHeight="1">
      <c r="B322" s="132"/>
      <c r="C322" s="133" t="s">
        <v>502</v>
      </c>
      <c r="D322" s="133" t="s">
        <v>162</v>
      </c>
      <c r="E322" s="134" t="s">
        <v>503</v>
      </c>
      <c r="F322" s="135" t="s">
        <v>504</v>
      </c>
      <c r="G322" s="136" t="s">
        <v>310</v>
      </c>
      <c r="H322" s="137">
        <v>1.29</v>
      </c>
      <c r="I322" s="138"/>
      <c r="J322" s="139">
        <f>ROUND(I322*H322,2)</f>
        <v>0</v>
      </c>
      <c r="K322" s="135" t="s">
        <v>1</v>
      </c>
      <c r="L322" s="32"/>
      <c r="M322" s="140" t="s">
        <v>1</v>
      </c>
      <c r="N322" s="141" t="s">
        <v>47</v>
      </c>
      <c r="P322" s="142">
        <f>O322*H322</f>
        <v>0</v>
      </c>
      <c r="Q322" s="142">
        <v>1.0384500000000001</v>
      </c>
      <c r="R322" s="142">
        <f>Q322*H322</f>
        <v>1.3396005000000002</v>
      </c>
      <c r="S322" s="142">
        <v>0</v>
      </c>
      <c r="T322" s="143">
        <f>S322*H322</f>
        <v>0</v>
      </c>
      <c r="AR322" s="144" t="s">
        <v>167</v>
      </c>
      <c r="AT322" s="144" t="s">
        <v>162</v>
      </c>
      <c r="AU322" s="144" t="s">
        <v>92</v>
      </c>
      <c r="AY322" s="16" t="s">
        <v>159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6" t="s">
        <v>90</v>
      </c>
      <c r="BK322" s="145">
        <f>ROUND(I322*H322,2)</f>
        <v>0</v>
      </c>
      <c r="BL322" s="16" t="s">
        <v>167</v>
      </c>
      <c r="BM322" s="144" t="s">
        <v>505</v>
      </c>
    </row>
    <row r="323" spans="2:65" s="11" customFormat="1" ht="22.9" customHeight="1">
      <c r="B323" s="120"/>
      <c r="D323" s="121" t="s">
        <v>81</v>
      </c>
      <c r="E323" s="130" t="s">
        <v>361</v>
      </c>
      <c r="F323" s="130" t="s">
        <v>506</v>
      </c>
      <c r="I323" s="123"/>
      <c r="J323" s="131">
        <f>BK323</f>
        <v>0</v>
      </c>
      <c r="L323" s="120"/>
      <c r="M323" s="125"/>
      <c r="P323" s="126">
        <f>SUM(P324:P334)</f>
        <v>0</v>
      </c>
      <c r="R323" s="126">
        <f>SUM(R324:R334)</f>
        <v>0.75038000000000005</v>
      </c>
      <c r="T323" s="127">
        <f>SUM(T324:T334)</f>
        <v>0</v>
      </c>
      <c r="AR323" s="121" t="s">
        <v>90</v>
      </c>
      <c r="AT323" s="128" t="s">
        <v>81</v>
      </c>
      <c r="AU323" s="128" t="s">
        <v>90</v>
      </c>
      <c r="AY323" s="121" t="s">
        <v>159</v>
      </c>
      <c r="BK323" s="129">
        <f>SUM(BK324:BK334)</f>
        <v>0</v>
      </c>
    </row>
    <row r="324" spans="2:65" s="1" customFormat="1" ht="21.75" customHeight="1">
      <c r="B324" s="132"/>
      <c r="C324" s="133" t="s">
        <v>507</v>
      </c>
      <c r="D324" s="133" t="s">
        <v>162</v>
      </c>
      <c r="E324" s="134" t="s">
        <v>508</v>
      </c>
      <c r="F324" s="135" t="s">
        <v>509</v>
      </c>
      <c r="G324" s="136" t="s">
        <v>203</v>
      </c>
      <c r="H324" s="137">
        <v>22</v>
      </c>
      <c r="I324" s="138"/>
      <c r="J324" s="139">
        <f>ROUND(I324*H324,2)</f>
        <v>0</v>
      </c>
      <c r="K324" s="135" t="s">
        <v>1</v>
      </c>
      <c r="L324" s="32"/>
      <c r="M324" s="140" t="s">
        <v>1</v>
      </c>
      <c r="N324" s="141" t="s">
        <v>47</v>
      </c>
      <c r="P324" s="142">
        <f>O324*H324</f>
        <v>0</v>
      </c>
      <c r="Q324" s="142">
        <v>4.3699999999999998E-3</v>
      </c>
      <c r="R324" s="142">
        <f>Q324*H324</f>
        <v>9.6139999999999989E-2</v>
      </c>
      <c r="S324" s="142">
        <v>0</v>
      </c>
      <c r="T324" s="143">
        <f>S324*H324</f>
        <v>0</v>
      </c>
      <c r="AR324" s="144" t="s">
        <v>167</v>
      </c>
      <c r="AT324" s="144" t="s">
        <v>162</v>
      </c>
      <c r="AU324" s="144" t="s">
        <v>92</v>
      </c>
      <c r="AY324" s="16" t="s">
        <v>159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6" t="s">
        <v>90</v>
      </c>
      <c r="BK324" s="145">
        <f>ROUND(I324*H324,2)</f>
        <v>0</v>
      </c>
      <c r="BL324" s="16" t="s">
        <v>167</v>
      </c>
      <c r="BM324" s="144" t="s">
        <v>510</v>
      </c>
    </row>
    <row r="325" spans="2:65" s="1" customFormat="1" ht="21.75" customHeight="1">
      <c r="B325" s="132"/>
      <c r="C325" s="133" t="s">
        <v>511</v>
      </c>
      <c r="D325" s="133" t="s">
        <v>162</v>
      </c>
      <c r="E325" s="134" t="s">
        <v>512</v>
      </c>
      <c r="F325" s="135" t="s">
        <v>513</v>
      </c>
      <c r="G325" s="136" t="s">
        <v>203</v>
      </c>
      <c r="H325" s="137">
        <v>19.600000000000001</v>
      </c>
      <c r="I325" s="138"/>
      <c r="J325" s="139">
        <f>ROUND(I325*H325,2)</f>
        <v>0</v>
      </c>
      <c r="K325" s="135" t="s">
        <v>1</v>
      </c>
      <c r="L325" s="32"/>
      <c r="M325" s="140" t="s">
        <v>1</v>
      </c>
      <c r="N325" s="141" t="s">
        <v>47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167</v>
      </c>
      <c r="AT325" s="144" t="s">
        <v>162</v>
      </c>
      <c r="AU325" s="144" t="s">
        <v>92</v>
      </c>
      <c r="AY325" s="16" t="s">
        <v>159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6" t="s">
        <v>90</v>
      </c>
      <c r="BK325" s="145">
        <f>ROUND(I325*H325,2)</f>
        <v>0</v>
      </c>
      <c r="BL325" s="16" t="s">
        <v>167</v>
      </c>
      <c r="BM325" s="144" t="s">
        <v>514</v>
      </c>
    </row>
    <row r="326" spans="2:65" s="1" customFormat="1" ht="37.9" customHeight="1">
      <c r="B326" s="132"/>
      <c r="C326" s="133" t="s">
        <v>515</v>
      </c>
      <c r="D326" s="133" t="s">
        <v>162</v>
      </c>
      <c r="E326" s="134" t="s">
        <v>516</v>
      </c>
      <c r="F326" s="135" t="s">
        <v>517</v>
      </c>
      <c r="G326" s="136" t="s">
        <v>203</v>
      </c>
      <c r="H326" s="137">
        <v>34</v>
      </c>
      <c r="I326" s="138"/>
      <c r="J326" s="139">
        <f>ROUND(I326*H326,2)</f>
        <v>0</v>
      </c>
      <c r="K326" s="135" t="s">
        <v>166</v>
      </c>
      <c r="L326" s="32"/>
      <c r="M326" s="140" t="s">
        <v>1</v>
      </c>
      <c r="N326" s="141" t="s">
        <v>47</v>
      </c>
      <c r="P326" s="142">
        <f>O326*H326</f>
        <v>0</v>
      </c>
      <c r="Q326" s="142">
        <v>1.8839999999999999E-2</v>
      </c>
      <c r="R326" s="142">
        <f>Q326*H326</f>
        <v>0.64056000000000002</v>
      </c>
      <c r="S326" s="142">
        <v>0</v>
      </c>
      <c r="T326" s="143">
        <f>S326*H326</f>
        <v>0</v>
      </c>
      <c r="AR326" s="144" t="s">
        <v>167</v>
      </c>
      <c r="AT326" s="144" t="s">
        <v>162</v>
      </c>
      <c r="AU326" s="144" t="s">
        <v>92</v>
      </c>
      <c r="AY326" s="16" t="s">
        <v>159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6" t="s">
        <v>90</v>
      </c>
      <c r="BK326" s="145">
        <f>ROUND(I326*H326,2)</f>
        <v>0</v>
      </c>
      <c r="BL326" s="16" t="s">
        <v>167</v>
      </c>
      <c r="BM326" s="144" t="s">
        <v>518</v>
      </c>
    </row>
    <row r="327" spans="2:65" s="1" customFormat="1">
      <c r="B327" s="32"/>
      <c r="D327" s="146" t="s">
        <v>169</v>
      </c>
      <c r="F327" s="147" t="s">
        <v>519</v>
      </c>
      <c r="I327" s="148"/>
      <c r="L327" s="32"/>
      <c r="M327" s="149"/>
      <c r="T327" s="56"/>
      <c r="AT327" s="16" t="s">
        <v>169</v>
      </c>
      <c r="AU327" s="16" t="s">
        <v>92</v>
      </c>
    </row>
    <row r="328" spans="2:65" s="1" customFormat="1" ht="37.9" customHeight="1">
      <c r="B328" s="132"/>
      <c r="C328" s="133" t="s">
        <v>520</v>
      </c>
      <c r="D328" s="133" t="s">
        <v>162</v>
      </c>
      <c r="E328" s="134" t="s">
        <v>521</v>
      </c>
      <c r="F328" s="135" t="s">
        <v>522</v>
      </c>
      <c r="G328" s="136" t="s">
        <v>203</v>
      </c>
      <c r="H328" s="137">
        <v>34</v>
      </c>
      <c r="I328" s="138"/>
      <c r="J328" s="139">
        <f>ROUND(I328*H328,2)</f>
        <v>0</v>
      </c>
      <c r="K328" s="135" t="s">
        <v>166</v>
      </c>
      <c r="L328" s="32"/>
      <c r="M328" s="140" t="s">
        <v>1</v>
      </c>
      <c r="N328" s="141" t="s">
        <v>47</v>
      </c>
      <c r="P328" s="142">
        <f>O328*H328</f>
        <v>0</v>
      </c>
      <c r="Q328" s="142">
        <v>1.4999999999999999E-4</v>
      </c>
      <c r="R328" s="142">
        <f>Q328*H328</f>
        <v>5.0999999999999995E-3</v>
      </c>
      <c r="S328" s="142">
        <v>0</v>
      </c>
      <c r="T328" s="143">
        <f>S328*H328</f>
        <v>0</v>
      </c>
      <c r="AR328" s="144" t="s">
        <v>167</v>
      </c>
      <c r="AT328" s="144" t="s">
        <v>162</v>
      </c>
      <c r="AU328" s="144" t="s">
        <v>92</v>
      </c>
      <c r="AY328" s="16" t="s">
        <v>159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90</v>
      </c>
      <c r="BK328" s="145">
        <f>ROUND(I328*H328,2)</f>
        <v>0</v>
      </c>
      <c r="BL328" s="16" t="s">
        <v>167</v>
      </c>
      <c r="BM328" s="144" t="s">
        <v>523</v>
      </c>
    </row>
    <row r="329" spans="2:65" s="1" customFormat="1">
      <c r="B329" s="32"/>
      <c r="D329" s="146" t="s">
        <v>169</v>
      </c>
      <c r="F329" s="147" t="s">
        <v>524</v>
      </c>
      <c r="I329" s="148"/>
      <c r="L329" s="32"/>
      <c r="M329" s="149"/>
      <c r="T329" s="56"/>
      <c r="AT329" s="16" t="s">
        <v>169</v>
      </c>
      <c r="AU329" s="16" t="s">
        <v>92</v>
      </c>
    </row>
    <row r="330" spans="2:65" s="1" customFormat="1" ht="37.9" customHeight="1">
      <c r="B330" s="132"/>
      <c r="C330" s="133" t="s">
        <v>525</v>
      </c>
      <c r="D330" s="133" t="s">
        <v>162</v>
      </c>
      <c r="E330" s="134" t="s">
        <v>526</v>
      </c>
      <c r="F330" s="135" t="s">
        <v>527</v>
      </c>
      <c r="G330" s="136" t="s">
        <v>203</v>
      </c>
      <c r="H330" s="137">
        <v>34</v>
      </c>
      <c r="I330" s="138"/>
      <c r="J330" s="139">
        <f>ROUND(I330*H330,2)</f>
        <v>0</v>
      </c>
      <c r="K330" s="135" t="s">
        <v>166</v>
      </c>
      <c r="L330" s="32"/>
      <c r="M330" s="140" t="s">
        <v>1</v>
      </c>
      <c r="N330" s="141" t="s">
        <v>47</v>
      </c>
      <c r="P330" s="142">
        <f>O330*H330</f>
        <v>0</v>
      </c>
      <c r="Q330" s="142">
        <v>0</v>
      </c>
      <c r="R330" s="142">
        <f>Q330*H330</f>
        <v>0</v>
      </c>
      <c r="S330" s="142">
        <v>0</v>
      </c>
      <c r="T330" s="143">
        <f>S330*H330</f>
        <v>0</v>
      </c>
      <c r="AR330" s="144" t="s">
        <v>167</v>
      </c>
      <c r="AT330" s="144" t="s">
        <v>162</v>
      </c>
      <c r="AU330" s="144" t="s">
        <v>92</v>
      </c>
      <c r="AY330" s="16" t="s">
        <v>159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6" t="s">
        <v>90</v>
      </c>
      <c r="BK330" s="145">
        <f>ROUND(I330*H330,2)</f>
        <v>0</v>
      </c>
      <c r="BL330" s="16" t="s">
        <v>167</v>
      </c>
      <c r="BM330" s="144" t="s">
        <v>528</v>
      </c>
    </row>
    <row r="331" spans="2:65" s="1" customFormat="1">
      <c r="B331" s="32"/>
      <c r="D331" s="146" t="s">
        <v>169</v>
      </c>
      <c r="F331" s="147" t="s">
        <v>529</v>
      </c>
      <c r="I331" s="148"/>
      <c r="L331" s="32"/>
      <c r="M331" s="149"/>
      <c r="T331" s="56"/>
      <c r="AT331" s="16" t="s">
        <v>169</v>
      </c>
      <c r="AU331" s="16" t="s">
        <v>92</v>
      </c>
    </row>
    <row r="332" spans="2:65" s="1" customFormat="1" ht="24.2" customHeight="1">
      <c r="B332" s="132"/>
      <c r="C332" s="133" t="s">
        <v>530</v>
      </c>
      <c r="D332" s="133" t="s">
        <v>162</v>
      </c>
      <c r="E332" s="134" t="s">
        <v>531</v>
      </c>
      <c r="F332" s="135" t="s">
        <v>532</v>
      </c>
      <c r="G332" s="136" t="s">
        <v>203</v>
      </c>
      <c r="H332" s="137">
        <v>26</v>
      </c>
      <c r="I332" s="138"/>
      <c r="J332" s="139">
        <f>ROUND(I332*H332,2)</f>
        <v>0</v>
      </c>
      <c r="K332" s="135" t="s">
        <v>166</v>
      </c>
      <c r="L332" s="32"/>
      <c r="M332" s="140" t="s">
        <v>1</v>
      </c>
      <c r="N332" s="141" t="s">
        <v>47</v>
      </c>
      <c r="P332" s="142">
        <f>O332*H332</f>
        <v>0</v>
      </c>
      <c r="Q332" s="142">
        <v>3.3E-4</v>
      </c>
      <c r="R332" s="142">
        <f>Q332*H332</f>
        <v>8.5800000000000008E-3</v>
      </c>
      <c r="S332" s="142">
        <v>0</v>
      </c>
      <c r="T332" s="143">
        <f>S332*H332</f>
        <v>0</v>
      </c>
      <c r="AR332" s="144" t="s">
        <v>167</v>
      </c>
      <c r="AT332" s="144" t="s">
        <v>162</v>
      </c>
      <c r="AU332" s="144" t="s">
        <v>92</v>
      </c>
      <c r="AY332" s="16" t="s">
        <v>159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6" t="s">
        <v>90</v>
      </c>
      <c r="BK332" s="145">
        <f>ROUND(I332*H332,2)</f>
        <v>0</v>
      </c>
      <c r="BL332" s="16" t="s">
        <v>167</v>
      </c>
      <c r="BM332" s="144" t="s">
        <v>533</v>
      </c>
    </row>
    <row r="333" spans="2:65" s="1" customFormat="1">
      <c r="B333" s="32"/>
      <c r="D333" s="146" t="s">
        <v>169</v>
      </c>
      <c r="F333" s="147" t="s">
        <v>534</v>
      </c>
      <c r="I333" s="148"/>
      <c r="L333" s="32"/>
      <c r="M333" s="149"/>
      <c r="T333" s="56"/>
      <c r="AT333" s="16" t="s">
        <v>169</v>
      </c>
      <c r="AU333" s="16" t="s">
        <v>92</v>
      </c>
    </row>
    <row r="334" spans="2:65" s="1" customFormat="1" ht="19.5">
      <c r="B334" s="32"/>
      <c r="D334" s="150" t="s">
        <v>171</v>
      </c>
      <c r="F334" s="151" t="s">
        <v>535</v>
      </c>
      <c r="I334" s="148"/>
      <c r="L334" s="32"/>
      <c r="M334" s="149"/>
      <c r="T334" s="56"/>
      <c r="AT334" s="16" t="s">
        <v>171</v>
      </c>
      <c r="AU334" s="16" t="s">
        <v>92</v>
      </c>
    </row>
    <row r="335" spans="2:65" s="11" customFormat="1" ht="22.9" customHeight="1">
      <c r="B335" s="120"/>
      <c r="D335" s="121" t="s">
        <v>81</v>
      </c>
      <c r="E335" s="130" t="s">
        <v>399</v>
      </c>
      <c r="F335" s="130" t="s">
        <v>536</v>
      </c>
      <c r="I335" s="123"/>
      <c r="J335" s="131">
        <f>BK335</f>
        <v>0</v>
      </c>
      <c r="L335" s="120"/>
      <c r="M335" s="125"/>
      <c r="P335" s="126">
        <f>P336</f>
        <v>0</v>
      </c>
      <c r="R335" s="126">
        <f>R336</f>
        <v>9.6139999999999989E-2</v>
      </c>
      <c r="T335" s="127">
        <f>T336</f>
        <v>0</v>
      </c>
      <c r="AR335" s="121" t="s">
        <v>90</v>
      </c>
      <c r="AT335" s="128" t="s">
        <v>81</v>
      </c>
      <c r="AU335" s="128" t="s">
        <v>90</v>
      </c>
      <c r="AY335" s="121" t="s">
        <v>159</v>
      </c>
      <c r="BK335" s="129">
        <f>BK336</f>
        <v>0</v>
      </c>
    </row>
    <row r="336" spans="2:65" s="1" customFormat="1" ht="21.75" customHeight="1">
      <c r="B336" s="132"/>
      <c r="C336" s="133" t="s">
        <v>537</v>
      </c>
      <c r="D336" s="133" t="s">
        <v>162</v>
      </c>
      <c r="E336" s="134" t="s">
        <v>538</v>
      </c>
      <c r="F336" s="135" t="s">
        <v>539</v>
      </c>
      <c r="G336" s="136" t="s">
        <v>203</v>
      </c>
      <c r="H336" s="137">
        <v>22</v>
      </c>
      <c r="I336" s="138"/>
      <c r="J336" s="139">
        <f>ROUND(I336*H336,2)</f>
        <v>0</v>
      </c>
      <c r="K336" s="135" t="s">
        <v>1</v>
      </c>
      <c r="L336" s="32"/>
      <c r="M336" s="140" t="s">
        <v>1</v>
      </c>
      <c r="N336" s="141" t="s">
        <v>47</v>
      </c>
      <c r="P336" s="142">
        <f>O336*H336</f>
        <v>0</v>
      </c>
      <c r="Q336" s="142">
        <v>4.3699999999999998E-3</v>
      </c>
      <c r="R336" s="142">
        <f>Q336*H336</f>
        <v>9.6139999999999989E-2</v>
      </c>
      <c r="S336" s="142">
        <v>0</v>
      </c>
      <c r="T336" s="143">
        <f>S336*H336</f>
        <v>0</v>
      </c>
      <c r="AR336" s="144" t="s">
        <v>167</v>
      </c>
      <c r="AT336" s="144" t="s">
        <v>162</v>
      </c>
      <c r="AU336" s="144" t="s">
        <v>92</v>
      </c>
      <c r="AY336" s="16" t="s">
        <v>159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6" t="s">
        <v>90</v>
      </c>
      <c r="BK336" s="145">
        <f>ROUND(I336*H336,2)</f>
        <v>0</v>
      </c>
      <c r="BL336" s="16" t="s">
        <v>167</v>
      </c>
      <c r="BM336" s="144" t="s">
        <v>540</v>
      </c>
    </row>
    <row r="337" spans="2:65" s="11" customFormat="1" ht="22.9" customHeight="1">
      <c r="B337" s="120"/>
      <c r="D337" s="121" t="s">
        <v>81</v>
      </c>
      <c r="E337" s="130" t="s">
        <v>405</v>
      </c>
      <c r="F337" s="130" t="s">
        <v>541</v>
      </c>
      <c r="I337" s="123"/>
      <c r="J337" s="131">
        <f>BK337</f>
        <v>0</v>
      </c>
      <c r="L337" s="120"/>
      <c r="M337" s="125"/>
      <c r="P337" s="126">
        <f>SUM(P338:P355)</f>
        <v>0</v>
      </c>
      <c r="R337" s="126">
        <f>SUM(R338:R355)</f>
        <v>5.5434789999999996</v>
      </c>
      <c r="T337" s="127">
        <f>SUM(T338:T355)</f>
        <v>0</v>
      </c>
      <c r="AR337" s="121" t="s">
        <v>90</v>
      </c>
      <c r="AT337" s="128" t="s">
        <v>81</v>
      </c>
      <c r="AU337" s="128" t="s">
        <v>90</v>
      </c>
      <c r="AY337" s="121" t="s">
        <v>159</v>
      </c>
      <c r="BK337" s="129">
        <f>SUM(BK338:BK355)</f>
        <v>0</v>
      </c>
    </row>
    <row r="338" spans="2:65" s="1" customFormat="1" ht="33" customHeight="1">
      <c r="B338" s="132"/>
      <c r="C338" s="133" t="s">
        <v>542</v>
      </c>
      <c r="D338" s="133" t="s">
        <v>162</v>
      </c>
      <c r="E338" s="134" t="s">
        <v>543</v>
      </c>
      <c r="F338" s="135" t="s">
        <v>544</v>
      </c>
      <c r="G338" s="136" t="s">
        <v>165</v>
      </c>
      <c r="H338" s="137">
        <v>15.09</v>
      </c>
      <c r="I338" s="138"/>
      <c r="J338" s="139">
        <f>ROUND(I338*H338,2)</f>
        <v>0</v>
      </c>
      <c r="K338" s="135" t="s">
        <v>166</v>
      </c>
      <c r="L338" s="32"/>
      <c r="M338" s="140" t="s">
        <v>1</v>
      </c>
      <c r="N338" s="141" t="s">
        <v>47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167</v>
      </c>
      <c r="AT338" s="144" t="s">
        <v>162</v>
      </c>
      <c r="AU338" s="144" t="s">
        <v>92</v>
      </c>
      <c r="AY338" s="16" t="s">
        <v>159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6" t="s">
        <v>90</v>
      </c>
      <c r="BK338" s="145">
        <f>ROUND(I338*H338,2)</f>
        <v>0</v>
      </c>
      <c r="BL338" s="16" t="s">
        <v>167</v>
      </c>
      <c r="BM338" s="144" t="s">
        <v>545</v>
      </c>
    </row>
    <row r="339" spans="2:65" s="1" customFormat="1">
      <c r="B339" s="32"/>
      <c r="D339" s="146" t="s">
        <v>169</v>
      </c>
      <c r="F339" s="147" t="s">
        <v>546</v>
      </c>
      <c r="I339" s="148"/>
      <c r="L339" s="32"/>
      <c r="M339" s="149"/>
      <c r="T339" s="56"/>
      <c r="AT339" s="16" t="s">
        <v>169</v>
      </c>
      <c r="AU339" s="16" t="s">
        <v>92</v>
      </c>
    </row>
    <row r="340" spans="2:65" s="1" customFormat="1" ht="24.2" customHeight="1">
      <c r="B340" s="132"/>
      <c r="C340" s="133" t="s">
        <v>547</v>
      </c>
      <c r="D340" s="133" t="s">
        <v>162</v>
      </c>
      <c r="E340" s="134" t="s">
        <v>548</v>
      </c>
      <c r="F340" s="135" t="s">
        <v>549</v>
      </c>
      <c r="G340" s="136" t="s">
        <v>310</v>
      </c>
      <c r="H340" s="137">
        <v>4.33</v>
      </c>
      <c r="I340" s="138"/>
      <c r="J340" s="139">
        <f>ROUND(I340*H340,2)</f>
        <v>0</v>
      </c>
      <c r="K340" s="135" t="s">
        <v>166</v>
      </c>
      <c r="L340" s="32"/>
      <c r="M340" s="140" t="s">
        <v>1</v>
      </c>
      <c r="N340" s="141" t="s">
        <v>47</v>
      </c>
      <c r="P340" s="142">
        <f>O340*H340</f>
        <v>0</v>
      </c>
      <c r="Q340" s="142">
        <v>1.0492699999999999</v>
      </c>
      <c r="R340" s="142">
        <f>Q340*H340</f>
        <v>4.5433390999999999</v>
      </c>
      <c r="S340" s="142">
        <v>0</v>
      </c>
      <c r="T340" s="143">
        <f>S340*H340</f>
        <v>0</v>
      </c>
      <c r="AR340" s="144" t="s">
        <v>167</v>
      </c>
      <c r="AT340" s="144" t="s">
        <v>162</v>
      </c>
      <c r="AU340" s="144" t="s">
        <v>92</v>
      </c>
      <c r="AY340" s="16" t="s">
        <v>159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6" t="s">
        <v>90</v>
      </c>
      <c r="BK340" s="145">
        <f>ROUND(I340*H340,2)</f>
        <v>0</v>
      </c>
      <c r="BL340" s="16" t="s">
        <v>167</v>
      </c>
      <c r="BM340" s="144" t="s">
        <v>550</v>
      </c>
    </row>
    <row r="341" spans="2:65" s="1" customFormat="1">
      <c r="B341" s="32"/>
      <c r="D341" s="146" t="s">
        <v>169</v>
      </c>
      <c r="F341" s="147" t="s">
        <v>551</v>
      </c>
      <c r="I341" s="148"/>
      <c r="L341" s="32"/>
      <c r="M341" s="149"/>
      <c r="T341" s="56"/>
      <c r="AT341" s="16" t="s">
        <v>169</v>
      </c>
      <c r="AU341" s="16" t="s">
        <v>92</v>
      </c>
    </row>
    <row r="342" spans="2:65" s="12" customFormat="1">
      <c r="B342" s="152"/>
      <c r="D342" s="150" t="s">
        <v>303</v>
      </c>
      <c r="E342" s="153" t="s">
        <v>1</v>
      </c>
      <c r="F342" s="154" t="s">
        <v>552</v>
      </c>
      <c r="H342" s="155">
        <v>4.33</v>
      </c>
      <c r="I342" s="156"/>
      <c r="L342" s="152"/>
      <c r="M342" s="157"/>
      <c r="T342" s="158"/>
      <c r="AT342" s="153" t="s">
        <v>303</v>
      </c>
      <c r="AU342" s="153" t="s">
        <v>92</v>
      </c>
      <c r="AV342" s="12" t="s">
        <v>92</v>
      </c>
      <c r="AW342" s="12" t="s">
        <v>38</v>
      </c>
      <c r="AX342" s="12" t="s">
        <v>82</v>
      </c>
      <c r="AY342" s="153" t="s">
        <v>159</v>
      </c>
    </row>
    <row r="343" spans="2:65" s="13" customFormat="1">
      <c r="B343" s="159"/>
      <c r="D343" s="150" t="s">
        <v>303</v>
      </c>
      <c r="E343" s="160" t="s">
        <v>1</v>
      </c>
      <c r="F343" s="161" t="s">
        <v>305</v>
      </c>
      <c r="H343" s="162">
        <v>4.33</v>
      </c>
      <c r="I343" s="163"/>
      <c r="L343" s="159"/>
      <c r="M343" s="164"/>
      <c r="T343" s="165"/>
      <c r="AT343" s="160" t="s">
        <v>303</v>
      </c>
      <c r="AU343" s="160" t="s">
        <v>92</v>
      </c>
      <c r="AV343" s="13" t="s">
        <v>167</v>
      </c>
      <c r="AW343" s="13" t="s">
        <v>38</v>
      </c>
      <c r="AX343" s="13" t="s">
        <v>90</v>
      </c>
      <c r="AY343" s="160" t="s">
        <v>159</v>
      </c>
    </row>
    <row r="344" spans="2:65" s="1" customFormat="1" ht="21.75" customHeight="1">
      <c r="B344" s="132"/>
      <c r="C344" s="133" t="s">
        <v>553</v>
      </c>
      <c r="D344" s="133" t="s">
        <v>162</v>
      </c>
      <c r="E344" s="134" t="s">
        <v>554</v>
      </c>
      <c r="F344" s="135" t="s">
        <v>555</v>
      </c>
      <c r="G344" s="136" t="s">
        <v>182</v>
      </c>
      <c r="H344" s="137">
        <v>31.92</v>
      </c>
      <c r="I344" s="138"/>
      <c r="J344" s="139">
        <f>ROUND(I344*H344,2)</f>
        <v>0</v>
      </c>
      <c r="K344" s="135" t="s">
        <v>1</v>
      </c>
      <c r="L344" s="32"/>
      <c r="M344" s="140" t="s">
        <v>1</v>
      </c>
      <c r="N344" s="141" t="s">
        <v>47</v>
      </c>
      <c r="P344" s="142">
        <f>O344*H344</f>
        <v>0</v>
      </c>
      <c r="Q344" s="142">
        <v>7.4400000000000004E-3</v>
      </c>
      <c r="R344" s="142">
        <f>Q344*H344</f>
        <v>0.23748480000000002</v>
      </c>
      <c r="S344" s="142">
        <v>0</v>
      </c>
      <c r="T344" s="143">
        <f>S344*H344</f>
        <v>0</v>
      </c>
      <c r="AR344" s="144" t="s">
        <v>167</v>
      </c>
      <c r="AT344" s="144" t="s">
        <v>162</v>
      </c>
      <c r="AU344" s="144" t="s">
        <v>92</v>
      </c>
      <c r="AY344" s="16" t="s">
        <v>159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6" t="s">
        <v>90</v>
      </c>
      <c r="BK344" s="145">
        <f>ROUND(I344*H344,2)</f>
        <v>0</v>
      </c>
      <c r="BL344" s="16" t="s">
        <v>167</v>
      </c>
      <c r="BM344" s="144" t="s">
        <v>556</v>
      </c>
    </row>
    <row r="345" spans="2:65" s="1" customFormat="1" ht="16.5" customHeight="1">
      <c r="B345" s="132"/>
      <c r="C345" s="133" t="s">
        <v>557</v>
      </c>
      <c r="D345" s="133" t="s">
        <v>162</v>
      </c>
      <c r="E345" s="134" t="s">
        <v>558</v>
      </c>
      <c r="F345" s="135" t="s">
        <v>559</v>
      </c>
      <c r="G345" s="136" t="s">
        <v>182</v>
      </c>
      <c r="H345" s="137">
        <v>31.92</v>
      </c>
      <c r="I345" s="138"/>
      <c r="J345" s="139">
        <f>ROUND(I345*H345,2)</f>
        <v>0</v>
      </c>
      <c r="K345" s="135" t="s">
        <v>1</v>
      </c>
      <c r="L345" s="32"/>
      <c r="M345" s="140" t="s">
        <v>1</v>
      </c>
      <c r="N345" s="141" t="s">
        <v>47</v>
      </c>
      <c r="P345" s="142">
        <f>O345*H345</f>
        <v>0</v>
      </c>
      <c r="Q345" s="142">
        <v>0</v>
      </c>
      <c r="R345" s="142">
        <f>Q345*H345</f>
        <v>0</v>
      </c>
      <c r="S345" s="142">
        <v>0</v>
      </c>
      <c r="T345" s="143">
        <f>S345*H345</f>
        <v>0</v>
      </c>
      <c r="AR345" s="144" t="s">
        <v>167</v>
      </c>
      <c r="AT345" s="144" t="s">
        <v>162</v>
      </c>
      <c r="AU345" s="144" t="s">
        <v>92</v>
      </c>
      <c r="AY345" s="16" t="s">
        <v>159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6" t="s">
        <v>90</v>
      </c>
      <c r="BK345" s="145">
        <f>ROUND(I345*H345,2)</f>
        <v>0</v>
      </c>
      <c r="BL345" s="16" t="s">
        <v>167</v>
      </c>
      <c r="BM345" s="144" t="s">
        <v>560</v>
      </c>
    </row>
    <row r="346" spans="2:65" s="1" customFormat="1" ht="37.9" customHeight="1">
      <c r="B346" s="132"/>
      <c r="C346" s="133" t="s">
        <v>561</v>
      </c>
      <c r="D346" s="133" t="s">
        <v>162</v>
      </c>
      <c r="E346" s="134" t="s">
        <v>562</v>
      </c>
      <c r="F346" s="135" t="s">
        <v>563</v>
      </c>
      <c r="G346" s="136" t="s">
        <v>182</v>
      </c>
      <c r="H346" s="137">
        <v>6.12</v>
      </c>
      <c r="I346" s="138"/>
      <c r="J346" s="139">
        <f>ROUND(I346*H346,2)</f>
        <v>0</v>
      </c>
      <c r="K346" s="135" t="s">
        <v>166</v>
      </c>
      <c r="L346" s="32"/>
      <c r="M346" s="140" t="s">
        <v>1</v>
      </c>
      <c r="N346" s="141" t="s">
        <v>47</v>
      </c>
      <c r="P346" s="142">
        <f>O346*H346</f>
        <v>0</v>
      </c>
      <c r="Q346" s="142">
        <v>1.9550000000000001E-2</v>
      </c>
      <c r="R346" s="142">
        <f>Q346*H346</f>
        <v>0.11964600000000002</v>
      </c>
      <c r="S346" s="142">
        <v>0</v>
      </c>
      <c r="T346" s="143">
        <f>S346*H346</f>
        <v>0</v>
      </c>
      <c r="AR346" s="144" t="s">
        <v>167</v>
      </c>
      <c r="AT346" s="144" t="s">
        <v>162</v>
      </c>
      <c r="AU346" s="144" t="s">
        <v>92</v>
      </c>
      <c r="AY346" s="16" t="s">
        <v>159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90</v>
      </c>
      <c r="BK346" s="145">
        <f>ROUND(I346*H346,2)</f>
        <v>0</v>
      </c>
      <c r="BL346" s="16" t="s">
        <v>167</v>
      </c>
      <c r="BM346" s="144" t="s">
        <v>564</v>
      </c>
    </row>
    <row r="347" spans="2:65" s="1" customFormat="1">
      <c r="B347" s="32"/>
      <c r="D347" s="146" t="s">
        <v>169</v>
      </c>
      <c r="F347" s="147" t="s">
        <v>565</v>
      </c>
      <c r="I347" s="148"/>
      <c r="L347" s="32"/>
      <c r="M347" s="149"/>
      <c r="T347" s="56"/>
      <c r="AT347" s="16" t="s">
        <v>169</v>
      </c>
      <c r="AU347" s="16" t="s">
        <v>92</v>
      </c>
    </row>
    <row r="348" spans="2:65" s="1" customFormat="1" ht="37.9" customHeight="1">
      <c r="B348" s="132"/>
      <c r="C348" s="133" t="s">
        <v>566</v>
      </c>
      <c r="D348" s="133" t="s">
        <v>162</v>
      </c>
      <c r="E348" s="134" t="s">
        <v>567</v>
      </c>
      <c r="F348" s="135" t="s">
        <v>568</v>
      </c>
      <c r="G348" s="136" t="s">
        <v>182</v>
      </c>
      <c r="H348" s="137">
        <v>6.12</v>
      </c>
      <c r="I348" s="138"/>
      <c r="J348" s="139">
        <f>ROUND(I348*H348,2)</f>
        <v>0</v>
      </c>
      <c r="K348" s="135" t="s">
        <v>166</v>
      </c>
      <c r="L348" s="32"/>
      <c r="M348" s="140" t="s">
        <v>1</v>
      </c>
      <c r="N348" s="141" t="s">
        <v>47</v>
      </c>
      <c r="P348" s="142">
        <f>O348*H348</f>
        <v>0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AR348" s="144" t="s">
        <v>167</v>
      </c>
      <c r="AT348" s="144" t="s">
        <v>162</v>
      </c>
      <c r="AU348" s="144" t="s">
        <v>92</v>
      </c>
      <c r="AY348" s="16" t="s">
        <v>159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6" t="s">
        <v>90</v>
      </c>
      <c r="BK348" s="145">
        <f>ROUND(I348*H348,2)</f>
        <v>0</v>
      </c>
      <c r="BL348" s="16" t="s">
        <v>167</v>
      </c>
      <c r="BM348" s="144" t="s">
        <v>569</v>
      </c>
    </row>
    <row r="349" spans="2:65" s="1" customFormat="1">
      <c r="B349" s="32"/>
      <c r="D349" s="146" t="s">
        <v>169</v>
      </c>
      <c r="F349" s="147" t="s">
        <v>570</v>
      </c>
      <c r="I349" s="148"/>
      <c r="L349" s="32"/>
      <c r="M349" s="149"/>
      <c r="T349" s="56"/>
      <c r="AT349" s="16" t="s">
        <v>169</v>
      </c>
      <c r="AU349" s="16" t="s">
        <v>92</v>
      </c>
    </row>
    <row r="350" spans="2:65" s="1" customFormat="1" ht="24.2" customHeight="1">
      <c r="B350" s="132"/>
      <c r="C350" s="133" t="s">
        <v>571</v>
      </c>
      <c r="D350" s="133" t="s">
        <v>162</v>
      </c>
      <c r="E350" s="134" t="s">
        <v>572</v>
      </c>
      <c r="F350" s="135" t="s">
        <v>573</v>
      </c>
      <c r="G350" s="136" t="s">
        <v>165</v>
      </c>
      <c r="H350" s="137">
        <v>6.53</v>
      </c>
      <c r="I350" s="138"/>
      <c r="J350" s="139">
        <f>ROUND(I350*H350,2)</f>
        <v>0</v>
      </c>
      <c r="K350" s="135" t="s">
        <v>166</v>
      </c>
      <c r="L350" s="32"/>
      <c r="M350" s="140" t="s">
        <v>1</v>
      </c>
      <c r="N350" s="141" t="s">
        <v>47</v>
      </c>
      <c r="P350" s="142">
        <f>O350*H350</f>
        <v>0</v>
      </c>
      <c r="Q350" s="142">
        <v>9.8470000000000002E-2</v>
      </c>
      <c r="R350" s="142">
        <f>Q350*H350</f>
        <v>0.6430091</v>
      </c>
      <c r="S350" s="142">
        <v>0</v>
      </c>
      <c r="T350" s="143">
        <f>S350*H350</f>
        <v>0</v>
      </c>
      <c r="AR350" s="144" t="s">
        <v>167</v>
      </c>
      <c r="AT350" s="144" t="s">
        <v>162</v>
      </c>
      <c r="AU350" s="144" t="s">
        <v>92</v>
      </c>
      <c r="AY350" s="16" t="s">
        <v>159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90</v>
      </c>
      <c r="BK350" s="145">
        <f>ROUND(I350*H350,2)</f>
        <v>0</v>
      </c>
      <c r="BL350" s="16" t="s">
        <v>167</v>
      </c>
      <c r="BM350" s="144" t="s">
        <v>574</v>
      </c>
    </row>
    <row r="351" spans="2:65" s="1" customFormat="1">
      <c r="B351" s="32"/>
      <c r="D351" s="146" t="s">
        <v>169</v>
      </c>
      <c r="F351" s="147" t="s">
        <v>575</v>
      </c>
      <c r="I351" s="148"/>
      <c r="L351" s="32"/>
      <c r="M351" s="149"/>
      <c r="T351" s="56"/>
      <c r="AT351" s="16" t="s">
        <v>169</v>
      </c>
      <c r="AU351" s="16" t="s">
        <v>92</v>
      </c>
    </row>
    <row r="352" spans="2:65" s="1" customFormat="1" ht="19.5">
      <c r="B352" s="32"/>
      <c r="D352" s="150" t="s">
        <v>171</v>
      </c>
      <c r="F352" s="151" t="s">
        <v>576</v>
      </c>
      <c r="I352" s="148"/>
      <c r="L352" s="32"/>
      <c r="M352" s="149"/>
      <c r="T352" s="56"/>
      <c r="AT352" s="16" t="s">
        <v>171</v>
      </c>
      <c r="AU352" s="16" t="s">
        <v>92</v>
      </c>
    </row>
    <row r="353" spans="2:65" s="1" customFormat="1" ht="24.2" customHeight="1">
      <c r="B353" s="132"/>
      <c r="C353" s="133" t="s">
        <v>577</v>
      </c>
      <c r="D353" s="133" t="s">
        <v>162</v>
      </c>
      <c r="E353" s="134" t="s">
        <v>578</v>
      </c>
      <c r="F353" s="135" t="s">
        <v>579</v>
      </c>
      <c r="G353" s="136" t="s">
        <v>165</v>
      </c>
      <c r="H353" s="137">
        <v>6.53</v>
      </c>
      <c r="I353" s="138"/>
      <c r="J353" s="139">
        <f>ROUND(I353*H353,2)</f>
        <v>0</v>
      </c>
      <c r="K353" s="135" t="s">
        <v>166</v>
      </c>
      <c r="L353" s="32"/>
      <c r="M353" s="140" t="s">
        <v>1</v>
      </c>
      <c r="N353" s="141" t="s">
        <v>47</v>
      </c>
      <c r="P353" s="142">
        <f>O353*H353</f>
        <v>0</v>
      </c>
      <c r="Q353" s="142">
        <v>0</v>
      </c>
      <c r="R353" s="142">
        <f>Q353*H353</f>
        <v>0</v>
      </c>
      <c r="S353" s="142">
        <v>0</v>
      </c>
      <c r="T353" s="143">
        <f>S353*H353</f>
        <v>0</v>
      </c>
      <c r="AR353" s="144" t="s">
        <v>167</v>
      </c>
      <c r="AT353" s="144" t="s">
        <v>162</v>
      </c>
      <c r="AU353" s="144" t="s">
        <v>92</v>
      </c>
      <c r="AY353" s="16" t="s">
        <v>159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6" t="s">
        <v>90</v>
      </c>
      <c r="BK353" s="145">
        <f>ROUND(I353*H353,2)</f>
        <v>0</v>
      </c>
      <c r="BL353" s="16" t="s">
        <v>167</v>
      </c>
      <c r="BM353" s="144" t="s">
        <v>580</v>
      </c>
    </row>
    <row r="354" spans="2:65" s="1" customFormat="1">
      <c r="B354" s="32"/>
      <c r="D354" s="146" t="s">
        <v>169</v>
      </c>
      <c r="F354" s="147" t="s">
        <v>581</v>
      </c>
      <c r="I354" s="148"/>
      <c r="L354" s="32"/>
      <c r="M354" s="149"/>
      <c r="T354" s="56"/>
      <c r="AT354" s="16" t="s">
        <v>169</v>
      </c>
      <c r="AU354" s="16" t="s">
        <v>92</v>
      </c>
    </row>
    <row r="355" spans="2:65" s="1" customFormat="1" ht="19.5">
      <c r="B355" s="32"/>
      <c r="D355" s="150" t="s">
        <v>171</v>
      </c>
      <c r="F355" s="151" t="s">
        <v>576</v>
      </c>
      <c r="I355" s="148"/>
      <c r="L355" s="32"/>
      <c r="M355" s="149"/>
      <c r="T355" s="56"/>
      <c r="AT355" s="16" t="s">
        <v>171</v>
      </c>
      <c r="AU355" s="16" t="s">
        <v>92</v>
      </c>
    </row>
    <row r="356" spans="2:65" s="11" customFormat="1" ht="22.9" customHeight="1">
      <c r="B356" s="120"/>
      <c r="D356" s="121" t="s">
        <v>81</v>
      </c>
      <c r="E356" s="130" t="s">
        <v>426</v>
      </c>
      <c r="F356" s="130" t="s">
        <v>582</v>
      </c>
      <c r="I356" s="123"/>
      <c r="J356" s="131">
        <f>BK356</f>
        <v>0</v>
      </c>
      <c r="L356" s="120"/>
      <c r="M356" s="125"/>
      <c r="P356" s="126">
        <f>SUM(P357:P362)</f>
        <v>0</v>
      </c>
      <c r="R356" s="126">
        <f>SUM(R357:R362)</f>
        <v>340.43620199999998</v>
      </c>
      <c r="T356" s="127">
        <f>SUM(T357:T362)</f>
        <v>0</v>
      </c>
      <c r="AR356" s="121" t="s">
        <v>90</v>
      </c>
      <c r="AT356" s="128" t="s">
        <v>81</v>
      </c>
      <c r="AU356" s="128" t="s">
        <v>90</v>
      </c>
      <c r="AY356" s="121" t="s">
        <v>159</v>
      </c>
      <c r="BK356" s="129">
        <f>SUM(BK357:BK362)</f>
        <v>0</v>
      </c>
    </row>
    <row r="357" spans="2:65" s="1" customFormat="1" ht="24.2" customHeight="1">
      <c r="B357" s="132"/>
      <c r="C357" s="133" t="s">
        <v>583</v>
      </c>
      <c r="D357" s="133" t="s">
        <v>162</v>
      </c>
      <c r="E357" s="134" t="s">
        <v>584</v>
      </c>
      <c r="F357" s="135" t="s">
        <v>585</v>
      </c>
      <c r="G357" s="136" t="s">
        <v>165</v>
      </c>
      <c r="H357" s="137">
        <v>156.6</v>
      </c>
      <c r="I357" s="138"/>
      <c r="J357" s="139">
        <f>ROUND(I357*H357,2)</f>
        <v>0</v>
      </c>
      <c r="K357" s="135" t="s">
        <v>166</v>
      </c>
      <c r="L357" s="32"/>
      <c r="M357" s="140" t="s">
        <v>1</v>
      </c>
      <c r="N357" s="141" t="s">
        <v>47</v>
      </c>
      <c r="P357" s="142">
        <f>O357*H357</f>
        <v>0</v>
      </c>
      <c r="Q357" s="142">
        <v>2.0874999999999999</v>
      </c>
      <c r="R357" s="142">
        <f>Q357*H357</f>
        <v>326.90249999999997</v>
      </c>
      <c r="S357" s="142">
        <v>0</v>
      </c>
      <c r="T357" s="143">
        <f>S357*H357</f>
        <v>0</v>
      </c>
      <c r="AR357" s="144" t="s">
        <v>167</v>
      </c>
      <c r="AT357" s="144" t="s">
        <v>162</v>
      </c>
      <c r="AU357" s="144" t="s">
        <v>92</v>
      </c>
      <c r="AY357" s="16" t="s">
        <v>159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6" t="s">
        <v>90</v>
      </c>
      <c r="BK357" s="145">
        <f>ROUND(I357*H357,2)</f>
        <v>0</v>
      </c>
      <c r="BL357" s="16" t="s">
        <v>167</v>
      </c>
      <c r="BM357" s="144" t="s">
        <v>586</v>
      </c>
    </row>
    <row r="358" spans="2:65" s="1" customFormat="1">
      <c r="B358" s="32"/>
      <c r="D358" s="146" t="s">
        <v>169</v>
      </c>
      <c r="F358" s="147" t="s">
        <v>587</v>
      </c>
      <c r="I358" s="148"/>
      <c r="L358" s="32"/>
      <c r="M358" s="149"/>
      <c r="T358" s="56"/>
      <c r="AT358" s="16" t="s">
        <v>169</v>
      </c>
      <c r="AU358" s="16" t="s">
        <v>92</v>
      </c>
    </row>
    <row r="359" spans="2:65" s="1" customFormat="1" ht="24.2" customHeight="1">
      <c r="B359" s="132"/>
      <c r="C359" s="133" t="s">
        <v>588</v>
      </c>
      <c r="D359" s="133" t="s">
        <v>162</v>
      </c>
      <c r="E359" s="134" t="s">
        <v>589</v>
      </c>
      <c r="F359" s="135" t="s">
        <v>590</v>
      </c>
      <c r="G359" s="136" t="s">
        <v>165</v>
      </c>
      <c r="H359" s="137">
        <v>6.86</v>
      </c>
      <c r="I359" s="138"/>
      <c r="J359" s="139">
        <f>ROUND(I359*H359,2)</f>
        <v>0</v>
      </c>
      <c r="K359" s="135" t="s">
        <v>166</v>
      </c>
      <c r="L359" s="32"/>
      <c r="M359" s="140" t="s">
        <v>1</v>
      </c>
      <c r="N359" s="141" t="s">
        <v>47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167</v>
      </c>
      <c r="AT359" s="144" t="s">
        <v>162</v>
      </c>
      <c r="AU359" s="144" t="s">
        <v>92</v>
      </c>
      <c r="AY359" s="16" t="s">
        <v>159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6" t="s">
        <v>90</v>
      </c>
      <c r="BK359" s="145">
        <f>ROUND(I359*H359,2)</f>
        <v>0</v>
      </c>
      <c r="BL359" s="16" t="s">
        <v>167</v>
      </c>
      <c r="BM359" s="144" t="s">
        <v>591</v>
      </c>
    </row>
    <row r="360" spans="2:65" s="1" customFormat="1">
      <c r="B360" s="32"/>
      <c r="D360" s="146" t="s">
        <v>169</v>
      </c>
      <c r="F360" s="147" t="s">
        <v>592</v>
      </c>
      <c r="I360" s="148"/>
      <c r="L360" s="32"/>
      <c r="M360" s="149"/>
      <c r="T360" s="56"/>
      <c r="AT360" s="16" t="s">
        <v>169</v>
      </c>
      <c r="AU360" s="16" t="s">
        <v>92</v>
      </c>
    </row>
    <row r="361" spans="2:65" s="1" customFormat="1" ht="24.2" customHeight="1">
      <c r="B361" s="132"/>
      <c r="C361" s="133" t="s">
        <v>593</v>
      </c>
      <c r="D361" s="133" t="s">
        <v>162</v>
      </c>
      <c r="E361" s="134" t="s">
        <v>594</v>
      </c>
      <c r="F361" s="135" t="s">
        <v>595</v>
      </c>
      <c r="G361" s="136" t="s">
        <v>182</v>
      </c>
      <c r="H361" s="137">
        <v>54.6</v>
      </c>
      <c r="I361" s="138"/>
      <c r="J361" s="139">
        <f>ROUND(I361*H361,2)</f>
        <v>0</v>
      </c>
      <c r="K361" s="135" t="s">
        <v>166</v>
      </c>
      <c r="L361" s="32"/>
      <c r="M361" s="140" t="s">
        <v>1</v>
      </c>
      <c r="N361" s="141" t="s">
        <v>47</v>
      </c>
      <c r="P361" s="142">
        <f>O361*H361</f>
        <v>0</v>
      </c>
      <c r="Q361" s="142">
        <v>0.24787000000000001</v>
      </c>
      <c r="R361" s="142">
        <f>Q361*H361</f>
        <v>13.533702</v>
      </c>
      <c r="S361" s="142">
        <v>0</v>
      </c>
      <c r="T361" s="143">
        <f>S361*H361</f>
        <v>0</v>
      </c>
      <c r="AR361" s="144" t="s">
        <v>167</v>
      </c>
      <c r="AT361" s="144" t="s">
        <v>162</v>
      </c>
      <c r="AU361" s="144" t="s">
        <v>92</v>
      </c>
      <c r="AY361" s="16" t="s">
        <v>159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6" t="s">
        <v>90</v>
      </c>
      <c r="BK361" s="145">
        <f>ROUND(I361*H361,2)</f>
        <v>0</v>
      </c>
      <c r="BL361" s="16" t="s">
        <v>167</v>
      </c>
      <c r="BM361" s="144" t="s">
        <v>596</v>
      </c>
    </row>
    <row r="362" spans="2:65" s="1" customFormat="1">
      <c r="B362" s="32"/>
      <c r="D362" s="146" t="s">
        <v>169</v>
      </c>
      <c r="F362" s="147" t="s">
        <v>597</v>
      </c>
      <c r="I362" s="148"/>
      <c r="L362" s="32"/>
      <c r="M362" s="149"/>
      <c r="T362" s="56"/>
      <c r="AT362" s="16" t="s">
        <v>169</v>
      </c>
      <c r="AU362" s="16" t="s">
        <v>92</v>
      </c>
    </row>
    <row r="363" spans="2:65" s="11" customFormat="1" ht="22.9" customHeight="1">
      <c r="B363" s="120"/>
      <c r="D363" s="121" t="s">
        <v>81</v>
      </c>
      <c r="E363" s="130" t="s">
        <v>433</v>
      </c>
      <c r="F363" s="130" t="s">
        <v>598</v>
      </c>
      <c r="I363" s="123"/>
      <c r="J363" s="131">
        <f>BK363</f>
        <v>0</v>
      </c>
      <c r="L363" s="120"/>
      <c r="M363" s="125"/>
      <c r="P363" s="126">
        <f>SUM(P364:P372)</f>
        <v>0</v>
      </c>
      <c r="R363" s="126">
        <f>SUM(R364:R372)</f>
        <v>64.18596629999999</v>
      </c>
      <c r="T363" s="127">
        <f>SUM(T364:T372)</f>
        <v>0</v>
      </c>
      <c r="AR363" s="121" t="s">
        <v>90</v>
      </c>
      <c r="AT363" s="128" t="s">
        <v>81</v>
      </c>
      <c r="AU363" s="128" t="s">
        <v>90</v>
      </c>
      <c r="AY363" s="121" t="s">
        <v>159</v>
      </c>
      <c r="BK363" s="129">
        <f>SUM(BK364:BK372)</f>
        <v>0</v>
      </c>
    </row>
    <row r="364" spans="2:65" s="1" customFormat="1" ht="24.2" customHeight="1">
      <c r="B364" s="132"/>
      <c r="C364" s="133" t="s">
        <v>599</v>
      </c>
      <c r="D364" s="133" t="s">
        <v>162</v>
      </c>
      <c r="E364" s="134" t="s">
        <v>600</v>
      </c>
      <c r="F364" s="135" t="s">
        <v>601</v>
      </c>
      <c r="G364" s="136" t="s">
        <v>165</v>
      </c>
      <c r="H364" s="137">
        <v>2.87</v>
      </c>
      <c r="I364" s="138"/>
      <c r="J364" s="139">
        <f>ROUND(I364*H364,2)</f>
        <v>0</v>
      </c>
      <c r="K364" s="135" t="s">
        <v>166</v>
      </c>
      <c r="L364" s="32"/>
      <c r="M364" s="140" t="s">
        <v>1</v>
      </c>
      <c r="N364" s="141" t="s">
        <v>47</v>
      </c>
      <c r="P364" s="142">
        <f>O364*H364</f>
        <v>0</v>
      </c>
      <c r="Q364" s="142">
        <v>2.4327899999999998</v>
      </c>
      <c r="R364" s="142">
        <f>Q364*H364</f>
        <v>6.9821073</v>
      </c>
      <c r="S364" s="142">
        <v>0</v>
      </c>
      <c r="T364" s="143">
        <f>S364*H364</f>
        <v>0</v>
      </c>
      <c r="AR364" s="144" t="s">
        <v>167</v>
      </c>
      <c r="AT364" s="144" t="s">
        <v>162</v>
      </c>
      <c r="AU364" s="144" t="s">
        <v>92</v>
      </c>
      <c r="AY364" s="16" t="s">
        <v>159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6" t="s">
        <v>90</v>
      </c>
      <c r="BK364" s="145">
        <f>ROUND(I364*H364,2)</f>
        <v>0</v>
      </c>
      <c r="BL364" s="16" t="s">
        <v>167</v>
      </c>
      <c r="BM364" s="144" t="s">
        <v>602</v>
      </c>
    </row>
    <row r="365" spans="2:65" s="1" customFormat="1">
      <c r="B365" s="32"/>
      <c r="D365" s="146" t="s">
        <v>169</v>
      </c>
      <c r="F365" s="147" t="s">
        <v>603</v>
      </c>
      <c r="I365" s="148"/>
      <c r="L365" s="32"/>
      <c r="M365" s="149"/>
      <c r="T365" s="56"/>
      <c r="AT365" s="16" t="s">
        <v>169</v>
      </c>
      <c r="AU365" s="16" t="s">
        <v>92</v>
      </c>
    </row>
    <row r="366" spans="2:65" s="1" customFormat="1" ht="44.25" customHeight="1">
      <c r="B366" s="132"/>
      <c r="C366" s="133" t="s">
        <v>604</v>
      </c>
      <c r="D366" s="133" t="s">
        <v>162</v>
      </c>
      <c r="E366" s="134" t="s">
        <v>605</v>
      </c>
      <c r="F366" s="135" t="s">
        <v>606</v>
      </c>
      <c r="G366" s="136" t="s">
        <v>187</v>
      </c>
      <c r="H366" s="137">
        <v>26</v>
      </c>
      <c r="I366" s="138"/>
      <c r="J366" s="139">
        <f>ROUND(I366*H366,2)</f>
        <v>0</v>
      </c>
      <c r="K366" s="135" t="s">
        <v>166</v>
      </c>
      <c r="L366" s="32"/>
      <c r="M366" s="140" t="s">
        <v>1</v>
      </c>
      <c r="N366" s="141" t="s">
        <v>47</v>
      </c>
      <c r="P366" s="142">
        <f>O366*H366</f>
        <v>0</v>
      </c>
      <c r="Q366" s="142">
        <v>5.77E-3</v>
      </c>
      <c r="R366" s="142">
        <f>Q366*H366</f>
        <v>0.15001999999999999</v>
      </c>
      <c r="S366" s="142">
        <v>0</v>
      </c>
      <c r="T366" s="143">
        <f>S366*H366</f>
        <v>0</v>
      </c>
      <c r="AR366" s="144" t="s">
        <v>167</v>
      </c>
      <c r="AT366" s="144" t="s">
        <v>162</v>
      </c>
      <c r="AU366" s="144" t="s">
        <v>92</v>
      </c>
      <c r="AY366" s="16" t="s">
        <v>159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6" t="s">
        <v>90</v>
      </c>
      <c r="BK366" s="145">
        <f>ROUND(I366*H366,2)</f>
        <v>0</v>
      </c>
      <c r="BL366" s="16" t="s">
        <v>167</v>
      </c>
      <c r="BM366" s="144" t="s">
        <v>607</v>
      </c>
    </row>
    <row r="367" spans="2:65" s="1" customFormat="1">
      <c r="B367" s="32"/>
      <c r="D367" s="146" t="s">
        <v>169</v>
      </c>
      <c r="F367" s="147" t="s">
        <v>608</v>
      </c>
      <c r="I367" s="148"/>
      <c r="L367" s="32"/>
      <c r="M367" s="149"/>
      <c r="T367" s="56"/>
      <c r="AT367" s="16" t="s">
        <v>169</v>
      </c>
      <c r="AU367" s="16" t="s">
        <v>92</v>
      </c>
    </row>
    <row r="368" spans="2:65" s="1" customFormat="1" ht="55.5" customHeight="1">
      <c r="B368" s="132"/>
      <c r="C368" s="133" t="s">
        <v>609</v>
      </c>
      <c r="D368" s="133" t="s">
        <v>162</v>
      </c>
      <c r="E368" s="134" t="s">
        <v>610</v>
      </c>
      <c r="F368" s="135" t="s">
        <v>611</v>
      </c>
      <c r="G368" s="136" t="s">
        <v>182</v>
      </c>
      <c r="H368" s="137">
        <v>8.4499999999999993</v>
      </c>
      <c r="I368" s="138"/>
      <c r="J368" s="139">
        <f>ROUND(I368*H368,2)</f>
        <v>0</v>
      </c>
      <c r="K368" s="135" t="s">
        <v>166</v>
      </c>
      <c r="L368" s="32"/>
      <c r="M368" s="140" t="s">
        <v>1</v>
      </c>
      <c r="N368" s="141" t="s">
        <v>47</v>
      </c>
      <c r="P368" s="142">
        <f>O368*H368</f>
        <v>0</v>
      </c>
      <c r="Q368" s="142">
        <v>0.78061999999999998</v>
      </c>
      <c r="R368" s="142">
        <f>Q368*H368</f>
        <v>6.5962389999999989</v>
      </c>
      <c r="S368" s="142">
        <v>0</v>
      </c>
      <c r="T368" s="143">
        <f>S368*H368</f>
        <v>0</v>
      </c>
      <c r="AR368" s="144" t="s">
        <v>167</v>
      </c>
      <c r="AT368" s="144" t="s">
        <v>162</v>
      </c>
      <c r="AU368" s="144" t="s">
        <v>92</v>
      </c>
      <c r="AY368" s="16" t="s">
        <v>159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6" t="s">
        <v>90</v>
      </c>
      <c r="BK368" s="145">
        <f>ROUND(I368*H368,2)</f>
        <v>0</v>
      </c>
      <c r="BL368" s="16" t="s">
        <v>167</v>
      </c>
      <c r="BM368" s="144" t="s">
        <v>612</v>
      </c>
    </row>
    <row r="369" spans="2:65" s="1" customFormat="1">
      <c r="B369" s="32"/>
      <c r="D369" s="146" t="s">
        <v>169</v>
      </c>
      <c r="F369" s="147" t="s">
        <v>613</v>
      </c>
      <c r="I369" s="148"/>
      <c r="L369" s="32"/>
      <c r="M369" s="149"/>
      <c r="T369" s="56"/>
      <c r="AT369" s="16" t="s">
        <v>169</v>
      </c>
      <c r="AU369" s="16" t="s">
        <v>92</v>
      </c>
    </row>
    <row r="370" spans="2:65" s="1" customFormat="1" ht="44.25" customHeight="1">
      <c r="B370" s="132"/>
      <c r="C370" s="133" t="s">
        <v>614</v>
      </c>
      <c r="D370" s="133" t="s">
        <v>162</v>
      </c>
      <c r="E370" s="134" t="s">
        <v>615</v>
      </c>
      <c r="F370" s="135" t="s">
        <v>616</v>
      </c>
      <c r="G370" s="136" t="s">
        <v>182</v>
      </c>
      <c r="H370" s="137">
        <v>87.6</v>
      </c>
      <c r="I370" s="138"/>
      <c r="J370" s="139">
        <f>ROUND(I370*H370,2)</f>
        <v>0</v>
      </c>
      <c r="K370" s="135" t="s">
        <v>166</v>
      </c>
      <c r="L370" s="32"/>
      <c r="M370" s="140" t="s">
        <v>1</v>
      </c>
      <c r="N370" s="141" t="s">
        <v>47</v>
      </c>
      <c r="P370" s="142">
        <f>O370*H370</f>
        <v>0</v>
      </c>
      <c r="Q370" s="142">
        <v>0.57599999999999996</v>
      </c>
      <c r="R370" s="142">
        <f>Q370*H370</f>
        <v>50.457599999999992</v>
      </c>
      <c r="S370" s="142">
        <v>0</v>
      </c>
      <c r="T370" s="143">
        <f>S370*H370</f>
        <v>0</v>
      </c>
      <c r="AR370" s="144" t="s">
        <v>167</v>
      </c>
      <c r="AT370" s="144" t="s">
        <v>162</v>
      </c>
      <c r="AU370" s="144" t="s">
        <v>92</v>
      </c>
      <c r="AY370" s="16" t="s">
        <v>159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6" t="s">
        <v>90</v>
      </c>
      <c r="BK370" s="145">
        <f>ROUND(I370*H370,2)</f>
        <v>0</v>
      </c>
      <c r="BL370" s="16" t="s">
        <v>167</v>
      </c>
      <c r="BM370" s="144" t="s">
        <v>617</v>
      </c>
    </row>
    <row r="371" spans="2:65" s="1" customFormat="1">
      <c r="B371" s="32"/>
      <c r="D371" s="146" t="s">
        <v>169</v>
      </c>
      <c r="F371" s="147" t="s">
        <v>618</v>
      </c>
      <c r="I371" s="148"/>
      <c r="L371" s="32"/>
      <c r="M371" s="149"/>
      <c r="T371" s="56"/>
      <c r="AT371" s="16" t="s">
        <v>169</v>
      </c>
      <c r="AU371" s="16" t="s">
        <v>92</v>
      </c>
    </row>
    <row r="372" spans="2:65" s="1" customFormat="1" ht="21.75" customHeight="1">
      <c r="B372" s="132"/>
      <c r="C372" s="133" t="s">
        <v>619</v>
      </c>
      <c r="D372" s="133" t="s">
        <v>162</v>
      </c>
      <c r="E372" s="134" t="s">
        <v>620</v>
      </c>
      <c r="F372" s="135" t="s">
        <v>621</v>
      </c>
      <c r="G372" s="136" t="s">
        <v>182</v>
      </c>
      <c r="H372" s="137">
        <v>13.45</v>
      </c>
      <c r="I372" s="138"/>
      <c r="J372" s="139">
        <f>ROUND(I372*H372,2)</f>
        <v>0</v>
      </c>
      <c r="K372" s="135" t="s">
        <v>1</v>
      </c>
      <c r="L372" s="32"/>
      <c r="M372" s="140" t="s">
        <v>1</v>
      </c>
      <c r="N372" s="141" t="s">
        <v>47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167</v>
      </c>
      <c r="AT372" s="144" t="s">
        <v>162</v>
      </c>
      <c r="AU372" s="144" t="s">
        <v>92</v>
      </c>
      <c r="AY372" s="16" t="s">
        <v>159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6" t="s">
        <v>90</v>
      </c>
      <c r="BK372" s="145">
        <f>ROUND(I372*H372,2)</f>
        <v>0</v>
      </c>
      <c r="BL372" s="16" t="s">
        <v>167</v>
      </c>
      <c r="BM372" s="144" t="s">
        <v>622</v>
      </c>
    </row>
    <row r="373" spans="2:65" s="11" customFormat="1" ht="22.9" customHeight="1">
      <c r="B373" s="120"/>
      <c r="D373" s="121" t="s">
        <v>81</v>
      </c>
      <c r="E373" s="130" t="s">
        <v>487</v>
      </c>
      <c r="F373" s="130" t="s">
        <v>623</v>
      </c>
      <c r="I373" s="123"/>
      <c r="J373" s="131">
        <f>BK373</f>
        <v>0</v>
      </c>
      <c r="L373" s="120"/>
      <c r="M373" s="125"/>
      <c r="P373" s="126">
        <f>SUM(P374:P381)</f>
        <v>0</v>
      </c>
      <c r="R373" s="126">
        <f>SUM(R374:R381)</f>
        <v>24.5</v>
      </c>
      <c r="T373" s="127">
        <f>SUM(T374:T381)</f>
        <v>0</v>
      </c>
      <c r="AR373" s="121" t="s">
        <v>90</v>
      </c>
      <c r="AT373" s="128" t="s">
        <v>81</v>
      </c>
      <c r="AU373" s="128" t="s">
        <v>90</v>
      </c>
      <c r="AY373" s="121" t="s">
        <v>159</v>
      </c>
      <c r="BK373" s="129">
        <f>SUM(BK374:BK381)</f>
        <v>0</v>
      </c>
    </row>
    <row r="374" spans="2:65" s="1" customFormat="1" ht="33" customHeight="1">
      <c r="B374" s="132"/>
      <c r="C374" s="133" t="s">
        <v>624</v>
      </c>
      <c r="D374" s="133" t="s">
        <v>162</v>
      </c>
      <c r="E374" s="134" t="s">
        <v>625</v>
      </c>
      <c r="F374" s="135" t="s">
        <v>626</v>
      </c>
      <c r="G374" s="136" t="s">
        <v>182</v>
      </c>
      <c r="H374" s="137">
        <v>90.74</v>
      </c>
      <c r="I374" s="138"/>
      <c r="J374" s="139">
        <f>ROUND(I374*H374,2)</f>
        <v>0</v>
      </c>
      <c r="K374" s="135" t="s">
        <v>166</v>
      </c>
      <c r="L374" s="32"/>
      <c r="M374" s="140" t="s">
        <v>1</v>
      </c>
      <c r="N374" s="141" t="s">
        <v>47</v>
      </c>
      <c r="P374" s="142">
        <f>O374*H374</f>
        <v>0</v>
      </c>
      <c r="Q374" s="142">
        <v>0</v>
      </c>
      <c r="R374" s="142">
        <f>Q374*H374</f>
        <v>0</v>
      </c>
      <c r="S374" s="142">
        <v>0</v>
      </c>
      <c r="T374" s="143">
        <f>S374*H374</f>
        <v>0</v>
      </c>
      <c r="AR374" s="144" t="s">
        <v>167</v>
      </c>
      <c r="AT374" s="144" t="s">
        <v>162</v>
      </c>
      <c r="AU374" s="144" t="s">
        <v>92</v>
      </c>
      <c r="AY374" s="16" t="s">
        <v>159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6" t="s">
        <v>90</v>
      </c>
      <c r="BK374" s="145">
        <f>ROUND(I374*H374,2)</f>
        <v>0</v>
      </c>
      <c r="BL374" s="16" t="s">
        <v>167</v>
      </c>
      <c r="BM374" s="144" t="s">
        <v>627</v>
      </c>
    </row>
    <row r="375" spans="2:65" s="1" customFormat="1">
      <c r="B375" s="32"/>
      <c r="D375" s="146" t="s">
        <v>169</v>
      </c>
      <c r="F375" s="147" t="s">
        <v>628</v>
      </c>
      <c r="I375" s="148"/>
      <c r="L375" s="32"/>
      <c r="M375" s="149"/>
      <c r="T375" s="56"/>
      <c r="AT375" s="16" t="s">
        <v>169</v>
      </c>
      <c r="AU375" s="16" t="s">
        <v>92</v>
      </c>
    </row>
    <row r="376" spans="2:65" s="1" customFormat="1" ht="62.65" customHeight="1">
      <c r="B376" s="132"/>
      <c r="C376" s="133" t="s">
        <v>629</v>
      </c>
      <c r="D376" s="133" t="s">
        <v>162</v>
      </c>
      <c r="E376" s="134" t="s">
        <v>630</v>
      </c>
      <c r="F376" s="135" t="s">
        <v>631</v>
      </c>
      <c r="G376" s="136" t="s">
        <v>182</v>
      </c>
      <c r="H376" s="137">
        <v>90.74</v>
      </c>
      <c r="I376" s="138"/>
      <c r="J376" s="139">
        <f>ROUND(I376*H376,2)</f>
        <v>0</v>
      </c>
      <c r="K376" s="135" t="s">
        <v>166</v>
      </c>
      <c r="L376" s="32"/>
      <c r="M376" s="140" t="s">
        <v>1</v>
      </c>
      <c r="N376" s="141" t="s">
        <v>47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167</v>
      </c>
      <c r="AT376" s="144" t="s">
        <v>162</v>
      </c>
      <c r="AU376" s="144" t="s">
        <v>92</v>
      </c>
      <c r="AY376" s="16" t="s">
        <v>159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6" t="s">
        <v>90</v>
      </c>
      <c r="BK376" s="145">
        <f>ROUND(I376*H376,2)</f>
        <v>0</v>
      </c>
      <c r="BL376" s="16" t="s">
        <v>167</v>
      </c>
      <c r="BM376" s="144" t="s">
        <v>632</v>
      </c>
    </row>
    <row r="377" spans="2:65" s="1" customFormat="1">
      <c r="B377" s="32"/>
      <c r="D377" s="146" t="s">
        <v>169</v>
      </c>
      <c r="F377" s="147" t="s">
        <v>633</v>
      </c>
      <c r="I377" s="148"/>
      <c r="L377" s="32"/>
      <c r="M377" s="149"/>
      <c r="T377" s="56"/>
      <c r="AT377" s="16" t="s">
        <v>169</v>
      </c>
      <c r="AU377" s="16" t="s">
        <v>92</v>
      </c>
    </row>
    <row r="378" spans="2:65" s="1" customFormat="1" ht="16.5" customHeight="1">
      <c r="B378" s="132"/>
      <c r="C378" s="166" t="s">
        <v>634</v>
      </c>
      <c r="D378" s="166" t="s">
        <v>307</v>
      </c>
      <c r="E378" s="167" t="s">
        <v>635</v>
      </c>
      <c r="F378" s="168" t="s">
        <v>636</v>
      </c>
      <c r="G378" s="169" t="s">
        <v>310</v>
      </c>
      <c r="H378" s="170">
        <v>24.5</v>
      </c>
      <c r="I378" s="171"/>
      <c r="J378" s="172">
        <f>ROUND(I378*H378,2)</f>
        <v>0</v>
      </c>
      <c r="K378" s="168" t="s">
        <v>166</v>
      </c>
      <c r="L378" s="173"/>
      <c r="M378" s="174" t="s">
        <v>1</v>
      </c>
      <c r="N378" s="175" t="s">
        <v>47</v>
      </c>
      <c r="P378" s="142">
        <f>O378*H378</f>
        <v>0</v>
      </c>
      <c r="Q378" s="142">
        <v>1</v>
      </c>
      <c r="R378" s="142">
        <f>Q378*H378</f>
        <v>24.5</v>
      </c>
      <c r="S378" s="142">
        <v>0</v>
      </c>
      <c r="T378" s="143">
        <f>S378*H378</f>
        <v>0</v>
      </c>
      <c r="AR378" s="144" t="s">
        <v>217</v>
      </c>
      <c r="AT378" s="144" t="s">
        <v>307</v>
      </c>
      <c r="AU378" s="144" t="s">
        <v>92</v>
      </c>
      <c r="AY378" s="16" t="s">
        <v>159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6" t="s">
        <v>90</v>
      </c>
      <c r="BK378" s="145">
        <f>ROUND(I378*H378,2)</f>
        <v>0</v>
      </c>
      <c r="BL378" s="16" t="s">
        <v>167</v>
      </c>
      <c r="BM378" s="144" t="s">
        <v>637</v>
      </c>
    </row>
    <row r="379" spans="2:65" s="12" customFormat="1">
      <c r="B379" s="152"/>
      <c r="D379" s="150" t="s">
        <v>303</v>
      </c>
      <c r="F379" s="154" t="s">
        <v>638</v>
      </c>
      <c r="H379" s="155">
        <v>24.5</v>
      </c>
      <c r="I379" s="156"/>
      <c r="L379" s="152"/>
      <c r="M379" s="157"/>
      <c r="T379" s="158"/>
      <c r="AT379" s="153" t="s">
        <v>303</v>
      </c>
      <c r="AU379" s="153" t="s">
        <v>92</v>
      </c>
      <c r="AV379" s="12" t="s">
        <v>92</v>
      </c>
      <c r="AW379" s="12" t="s">
        <v>3</v>
      </c>
      <c r="AX379" s="12" t="s">
        <v>90</v>
      </c>
      <c r="AY379" s="153" t="s">
        <v>159</v>
      </c>
    </row>
    <row r="380" spans="2:65" s="1" customFormat="1" ht="44.25" customHeight="1">
      <c r="B380" s="132"/>
      <c r="C380" s="133" t="s">
        <v>639</v>
      </c>
      <c r="D380" s="133" t="s">
        <v>162</v>
      </c>
      <c r="E380" s="134" t="s">
        <v>640</v>
      </c>
      <c r="F380" s="135" t="s">
        <v>641</v>
      </c>
      <c r="G380" s="136" t="s">
        <v>182</v>
      </c>
      <c r="H380" s="137">
        <v>160.24</v>
      </c>
      <c r="I380" s="138"/>
      <c r="J380" s="139">
        <f>ROUND(I380*H380,2)</f>
        <v>0</v>
      </c>
      <c r="K380" s="135" t="s">
        <v>166</v>
      </c>
      <c r="L380" s="32"/>
      <c r="M380" s="140" t="s">
        <v>1</v>
      </c>
      <c r="N380" s="141" t="s">
        <v>47</v>
      </c>
      <c r="P380" s="142">
        <f>O380*H380</f>
        <v>0</v>
      </c>
      <c r="Q380" s="142">
        <v>0</v>
      </c>
      <c r="R380" s="142">
        <f>Q380*H380</f>
        <v>0</v>
      </c>
      <c r="S380" s="142">
        <v>0</v>
      </c>
      <c r="T380" s="143">
        <f>S380*H380</f>
        <v>0</v>
      </c>
      <c r="AR380" s="144" t="s">
        <v>167</v>
      </c>
      <c r="AT380" s="144" t="s">
        <v>162</v>
      </c>
      <c r="AU380" s="144" t="s">
        <v>92</v>
      </c>
      <c r="AY380" s="16" t="s">
        <v>159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6" t="s">
        <v>90</v>
      </c>
      <c r="BK380" s="145">
        <f>ROUND(I380*H380,2)</f>
        <v>0</v>
      </c>
      <c r="BL380" s="16" t="s">
        <v>167</v>
      </c>
      <c r="BM380" s="144" t="s">
        <v>642</v>
      </c>
    </row>
    <row r="381" spans="2:65" s="1" customFormat="1">
      <c r="B381" s="32"/>
      <c r="D381" s="146" t="s">
        <v>169</v>
      </c>
      <c r="F381" s="147" t="s">
        <v>643</v>
      </c>
      <c r="I381" s="148"/>
      <c r="L381" s="32"/>
      <c r="M381" s="149"/>
      <c r="T381" s="56"/>
      <c r="AT381" s="16" t="s">
        <v>169</v>
      </c>
      <c r="AU381" s="16" t="s">
        <v>92</v>
      </c>
    </row>
    <row r="382" spans="2:65" s="11" customFormat="1" ht="22.9" customHeight="1">
      <c r="B382" s="120"/>
      <c r="D382" s="121" t="s">
        <v>81</v>
      </c>
      <c r="E382" s="130" t="s">
        <v>492</v>
      </c>
      <c r="F382" s="130" t="s">
        <v>644</v>
      </c>
      <c r="I382" s="123"/>
      <c r="J382" s="131">
        <f>BK382</f>
        <v>0</v>
      </c>
      <c r="L382" s="120"/>
      <c r="M382" s="125"/>
      <c r="P382" s="126">
        <f>SUM(P383:P392)</f>
        <v>0</v>
      </c>
      <c r="R382" s="126">
        <f>SUM(R383:R392)</f>
        <v>0</v>
      </c>
      <c r="T382" s="127">
        <f>SUM(T383:T392)</f>
        <v>0</v>
      </c>
      <c r="AR382" s="121" t="s">
        <v>90</v>
      </c>
      <c r="AT382" s="128" t="s">
        <v>81</v>
      </c>
      <c r="AU382" s="128" t="s">
        <v>90</v>
      </c>
      <c r="AY382" s="121" t="s">
        <v>159</v>
      </c>
      <c r="BK382" s="129">
        <f>SUM(BK383:BK392)</f>
        <v>0</v>
      </c>
    </row>
    <row r="383" spans="2:65" s="1" customFormat="1" ht="44.25" customHeight="1">
      <c r="B383" s="132"/>
      <c r="C383" s="133" t="s">
        <v>645</v>
      </c>
      <c r="D383" s="133" t="s">
        <v>162</v>
      </c>
      <c r="E383" s="134" t="s">
        <v>646</v>
      </c>
      <c r="F383" s="135" t="s">
        <v>647</v>
      </c>
      <c r="G383" s="136" t="s">
        <v>182</v>
      </c>
      <c r="H383" s="137">
        <v>154.24</v>
      </c>
      <c r="I383" s="138"/>
      <c r="J383" s="139">
        <f>ROUND(I383*H383,2)</f>
        <v>0</v>
      </c>
      <c r="K383" s="135" t="s">
        <v>166</v>
      </c>
      <c r="L383" s="32"/>
      <c r="M383" s="140" t="s">
        <v>1</v>
      </c>
      <c r="N383" s="141" t="s">
        <v>47</v>
      </c>
      <c r="P383" s="142">
        <f>O383*H383</f>
        <v>0</v>
      </c>
      <c r="Q383" s="142">
        <v>0</v>
      </c>
      <c r="R383" s="142">
        <f>Q383*H383</f>
        <v>0</v>
      </c>
      <c r="S383" s="142">
        <v>0</v>
      </c>
      <c r="T383" s="143">
        <f>S383*H383</f>
        <v>0</v>
      </c>
      <c r="AR383" s="144" t="s">
        <v>167</v>
      </c>
      <c r="AT383" s="144" t="s">
        <v>162</v>
      </c>
      <c r="AU383" s="144" t="s">
        <v>92</v>
      </c>
      <c r="AY383" s="16" t="s">
        <v>159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6" t="s">
        <v>90</v>
      </c>
      <c r="BK383" s="145">
        <f>ROUND(I383*H383,2)</f>
        <v>0</v>
      </c>
      <c r="BL383" s="16" t="s">
        <v>167</v>
      </c>
      <c r="BM383" s="144" t="s">
        <v>648</v>
      </c>
    </row>
    <row r="384" spans="2:65" s="1" customFormat="1">
      <c r="B384" s="32"/>
      <c r="D384" s="146" t="s">
        <v>169</v>
      </c>
      <c r="F384" s="147" t="s">
        <v>649</v>
      </c>
      <c r="I384" s="148"/>
      <c r="L384" s="32"/>
      <c r="M384" s="149"/>
      <c r="T384" s="56"/>
      <c r="AT384" s="16" t="s">
        <v>169</v>
      </c>
      <c r="AU384" s="16" t="s">
        <v>92</v>
      </c>
    </row>
    <row r="385" spans="2:65" s="1" customFormat="1" ht="44.25" customHeight="1">
      <c r="B385" s="132"/>
      <c r="C385" s="133" t="s">
        <v>650</v>
      </c>
      <c r="D385" s="133" t="s">
        <v>162</v>
      </c>
      <c r="E385" s="134" t="s">
        <v>651</v>
      </c>
      <c r="F385" s="135" t="s">
        <v>652</v>
      </c>
      <c r="G385" s="136" t="s">
        <v>182</v>
      </c>
      <c r="H385" s="137">
        <v>154.24</v>
      </c>
      <c r="I385" s="138"/>
      <c r="J385" s="139">
        <f>ROUND(I385*H385,2)</f>
        <v>0</v>
      </c>
      <c r="K385" s="135" t="s">
        <v>166</v>
      </c>
      <c r="L385" s="32"/>
      <c r="M385" s="140" t="s">
        <v>1</v>
      </c>
      <c r="N385" s="141" t="s">
        <v>47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167</v>
      </c>
      <c r="AT385" s="144" t="s">
        <v>162</v>
      </c>
      <c r="AU385" s="144" t="s">
        <v>92</v>
      </c>
      <c r="AY385" s="16" t="s">
        <v>159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6" t="s">
        <v>90</v>
      </c>
      <c r="BK385" s="145">
        <f>ROUND(I385*H385,2)</f>
        <v>0</v>
      </c>
      <c r="BL385" s="16" t="s">
        <v>167</v>
      </c>
      <c r="BM385" s="144" t="s">
        <v>653</v>
      </c>
    </row>
    <row r="386" spans="2:65" s="1" customFormat="1">
      <c r="B386" s="32"/>
      <c r="D386" s="146" t="s">
        <v>169</v>
      </c>
      <c r="F386" s="147" t="s">
        <v>654</v>
      </c>
      <c r="I386" s="148"/>
      <c r="L386" s="32"/>
      <c r="M386" s="149"/>
      <c r="T386" s="56"/>
      <c r="AT386" s="16" t="s">
        <v>169</v>
      </c>
      <c r="AU386" s="16" t="s">
        <v>92</v>
      </c>
    </row>
    <row r="387" spans="2:65" s="1" customFormat="1" ht="24.2" customHeight="1">
      <c r="B387" s="132"/>
      <c r="C387" s="133" t="s">
        <v>655</v>
      </c>
      <c r="D387" s="133" t="s">
        <v>162</v>
      </c>
      <c r="E387" s="134" t="s">
        <v>656</v>
      </c>
      <c r="F387" s="135" t="s">
        <v>657</v>
      </c>
      <c r="G387" s="136" t="s">
        <v>182</v>
      </c>
      <c r="H387" s="137">
        <v>154.24</v>
      </c>
      <c r="I387" s="138"/>
      <c r="J387" s="139">
        <f>ROUND(I387*H387,2)</f>
        <v>0</v>
      </c>
      <c r="K387" s="135" t="s">
        <v>166</v>
      </c>
      <c r="L387" s="32"/>
      <c r="M387" s="140" t="s">
        <v>1</v>
      </c>
      <c r="N387" s="141" t="s">
        <v>47</v>
      </c>
      <c r="P387" s="142">
        <f>O387*H387</f>
        <v>0</v>
      </c>
      <c r="Q387" s="142">
        <v>0</v>
      </c>
      <c r="R387" s="142">
        <f>Q387*H387</f>
        <v>0</v>
      </c>
      <c r="S387" s="142">
        <v>0</v>
      </c>
      <c r="T387" s="143">
        <f>S387*H387</f>
        <v>0</v>
      </c>
      <c r="AR387" s="144" t="s">
        <v>167</v>
      </c>
      <c r="AT387" s="144" t="s">
        <v>162</v>
      </c>
      <c r="AU387" s="144" t="s">
        <v>92</v>
      </c>
      <c r="AY387" s="16" t="s">
        <v>159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6" t="s">
        <v>90</v>
      </c>
      <c r="BK387" s="145">
        <f>ROUND(I387*H387,2)</f>
        <v>0</v>
      </c>
      <c r="BL387" s="16" t="s">
        <v>167</v>
      </c>
      <c r="BM387" s="144" t="s">
        <v>658</v>
      </c>
    </row>
    <row r="388" spans="2:65" s="1" customFormat="1">
      <c r="B388" s="32"/>
      <c r="D388" s="146" t="s">
        <v>169</v>
      </c>
      <c r="F388" s="147" t="s">
        <v>659</v>
      </c>
      <c r="I388" s="148"/>
      <c r="L388" s="32"/>
      <c r="M388" s="149"/>
      <c r="T388" s="56"/>
      <c r="AT388" s="16" t="s">
        <v>169</v>
      </c>
      <c r="AU388" s="16" t="s">
        <v>92</v>
      </c>
    </row>
    <row r="389" spans="2:65" s="1" customFormat="1" ht="24.2" customHeight="1">
      <c r="B389" s="132"/>
      <c r="C389" s="133" t="s">
        <v>660</v>
      </c>
      <c r="D389" s="133" t="s">
        <v>162</v>
      </c>
      <c r="E389" s="134" t="s">
        <v>661</v>
      </c>
      <c r="F389" s="135" t="s">
        <v>662</v>
      </c>
      <c r="G389" s="136" t="s">
        <v>182</v>
      </c>
      <c r="H389" s="137">
        <v>63.5</v>
      </c>
      <c r="I389" s="138"/>
      <c r="J389" s="139">
        <f>ROUND(I389*H389,2)</f>
        <v>0</v>
      </c>
      <c r="K389" s="135" t="s">
        <v>166</v>
      </c>
      <c r="L389" s="32"/>
      <c r="M389" s="140" t="s">
        <v>1</v>
      </c>
      <c r="N389" s="141" t="s">
        <v>47</v>
      </c>
      <c r="P389" s="142">
        <f>O389*H389</f>
        <v>0</v>
      </c>
      <c r="Q389" s="142">
        <v>0</v>
      </c>
      <c r="R389" s="142">
        <f>Q389*H389</f>
        <v>0</v>
      </c>
      <c r="S389" s="142">
        <v>0</v>
      </c>
      <c r="T389" s="143">
        <f>S389*H389</f>
        <v>0</v>
      </c>
      <c r="AR389" s="144" t="s">
        <v>167</v>
      </c>
      <c r="AT389" s="144" t="s">
        <v>162</v>
      </c>
      <c r="AU389" s="144" t="s">
        <v>92</v>
      </c>
      <c r="AY389" s="16" t="s">
        <v>159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6" t="s">
        <v>90</v>
      </c>
      <c r="BK389" s="145">
        <f>ROUND(I389*H389,2)</f>
        <v>0</v>
      </c>
      <c r="BL389" s="16" t="s">
        <v>167</v>
      </c>
      <c r="BM389" s="144" t="s">
        <v>663</v>
      </c>
    </row>
    <row r="390" spans="2:65" s="1" customFormat="1">
      <c r="B390" s="32"/>
      <c r="D390" s="146" t="s">
        <v>169</v>
      </c>
      <c r="F390" s="147" t="s">
        <v>664</v>
      </c>
      <c r="I390" s="148"/>
      <c r="L390" s="32"/>
      <c r="M390" s="149"/>
      <c r="T390" s="56"/>
      <c r="AT390" s="16" t="s">
        <v>169</v>
      </c>
      <c r="AU390" s="16" t="s">
        <v>92</v>
      </c>
    </row>
    <row r="391" spans="2:65" s="1" customFormat="1" ht="37.9" customHeight="1">
      <c r="B391" s="132"/>
      <c r="C391" s="133" t="s">
        <v>665</v>
      </c>
      <c r="D391" s="133" t="s">
        <v>162</v>
      </c>
      <c r="E391" s="134" t="s">
        <v>666</v>
      </c>
      <c r="F391" s="135" t="s">
        <v>667</v>
      </c>
      <c r="G391" s="136" t="s">
        <v>182</v>
      </c>
      <c r="H391" s="137">
        <v>153.9</v>
      </c>
      <c r="I391" s="138"/>
      <c r="J391" s="139">
        <f>ROUND(I391*H391,2)</f>
        <v>0</v>
      </c>
      <c r="K391" s="135" t="s">
        <v>166</v>
      </c>
      <c r="L391" s="32"/>
      <c r="M391" s="140" t="s">
        <v>1</v>
      </c>
      <c r="N391" s="141" t="s">
        <v>47</v>
      </c>
      <c r="P391" s="142">
        <f>O391*H391</f>
        <v>0</v>
      </c>
      <c r="Q391" s="142">
        <v>0</v>
      </c>
      <c r="R391" s="142">
        <f>Q391*H391</f>
        <v>0</v>
      </c>
      <c r="S391" s="142">
        <v>0</v>
      </c>
      <c r="T391" s="143">
        <f>S391*H391</f>
        <v>0</v>
      </c>
      <c r="AR391" s="144" t="s">
        <v>167</v>
      </c>
      <c r="AT391" s="144" t="s">
        <v>162</v>
      </c>
      <c r="AU391" s="144" t="s">
        <v>92</v>
      </c>
      <c r="AY391" s="16" t="s">
        <v>159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6" t="s">
        <v>90</v>
      </c>
      <c r="BK391" s="145">
        <f>ROUND(I391*H391,2)</f>
        <v>0</v>
      </c>
      <c r="BL391" s="16" t="s">
        <v>167</v>
      </c>
      <c r="BM391" s="144" t="s">
        <v>668</v>
      </c>
    </row>
    <row r="392" spans="2:65" s="1" customFormat="1">
      <c r="B392" s="32"/>
      <c r="D392" s="146" t="s">
        <v>169</v>
      </c>
      <c r="F392" s="147" t="s">
        <v>669</v>
      </c>
      <c r="I392" s="148"/>
      <c r="L392" s="32"/>
      <c r="M392" s="149"/>
      <c r="T392" s="56"/>
      <c r="AT392" s="16" t="s">
        <v>169</v>
      </c>
      <c r="AU392" s="16" t="s">
        <v>92</v>
      </c>
    </row>
    <row r="393" spans="2:65" s="11" customFormat="1" ht="22.9" customHeight="1">
      <c r="B393" s="120"/>
      <c r="D393" s="121" t="s">
        <v>81</v>
      </c>
      <c r="E393" s="130" t="s">
        <v>502</v>
      </c>
      <c r="F393" s="130" t="s">
        <v>670</v>
      </c>
      <c r="I393" s="123"/>
      <c r="J393" s="131">
        <f>BK393</f>
        <v>0</v>
      </c>
      <c r="L393" s="120"/>
      <c r="M393" s="125"/>
      <c r="P393" s="126">
        <f>SUM(P394:P401)</f>
        <v>0</v>
      </c>
      <c r="R393" s="126">
        <f>SUM(R394:R401)</f>
        <v>78.820989700000013</v>
      </c>
      <c r="T393" s="127">
        <f>SUM(T394:T401)</f>
        <v>0</v>
      </c>
      <c r="AR393" s="121" t="s">
        <v>90</v>
      </c>
      <c r="AT393" s="128" t="s">
        <v>81</v>
      </c>
      <c r="AU393" s="128" t="s">
        <v>90</v>
      </c>
      <c r="AY393" s="121" t="s">
        <v>159</v>
      </c>
      <c r="BK393" s="129">
        <f>SUM(BK394:BK401)</f>
        <v>0</v>
      </c>
    </row>
    <row r="394" spans="2:65" s="1" customFormat="1" ht="55.5" customHeight="1">
      <c r="B394" s="132"/>
      <c r="C394" s="133" t="s">
        <v>671</v>
      </c>
      <c r="D394" s="133" t="s">
        <v>162</v>
      </c>
      <c r="E394" s="134" t="s">
        <v>672</v>
      </c>
      <c r="F394" s="135" t="s">
        <v>673</v>
      </c>
      <c r="G394" s="136" t="s">
        <v>182</v>
      </c>
      <c r="H394" s="137">
        <v>32.56</v>
      </c>
      <c r="I394" s="138"/>
      <c r="J394" s="139">
        <f>ROUND(I394*H394,2)</f>
        <v>0</v>
      </c>
      <c r="K394" s="135" t="s">
        <v>166</v>
      </c>
      <c r="L394" s="32"/>
      <c r="M394" s="140" t="s">
        <v>1</v>
      </c>
      <c r="N394" s="141" t="s">
        <v>47</v>
      </c>
      <c r="P394" s="142">
        <f>O394*H394</f>
        <v>0</v>
      </c>
      <c r="Q394" s="142">
        <v>0.1002</v>
      </c>
      <c r="R394" s="142">
        <f>Q394*H394</f>
        <v>3.2625120000000001</v>
      </c>
      <c r="S394" s="142">
        <v>0</v>
      </c>
      <c r="T394" s="143">
        <f>S394*H394</f>
        <v>0</v>
      </c>
      <c r="AR394" s="144" t="s">
        <v>167</v>
      </c>
      <c r="AT394" s="144" t="s">
        <v>162</v>
      </c>
      <c r="AU394" s="144" t="s">
        <v>92</v>
      </c>
      <c r="AY394" s="16" t="s">
        <v>159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6" t="s">
        <v>90</v>
      </c>
      <c r="BK394" s="145">
        <f>ROUND(I394*H394,2)</f>
        <v>0</v>
      </c>
      <c r="BL394" s="16" t="s">
        <v>167</v>
      </c>
      <c r="BM394" s="144" t="s">
        <v>674</v>
      </c>
    </row>
    <row r="395" spans="2:65" s="1" customFormat="1">
      <c r="B395" s="32"/>
      <c r="D395" s="146" t="s">
        <v>169</v>
      </c>
      <c r="F395" s="147" t="s">
        <v>675</v>
      </c>
      <c r="I395" s="148"/>
      <c r="L395" s="32"/>
      <c r="M395" s="149"/>
      <c r="T395" s="56"/>
      <c r="AT395" s="16" t="s">
        <v>169</v>
      </c>
      <c r="AU395" s="16" t="s">
        <v>92</v>
      </c>
    </row>
    <row r="396" spans="2:65" s="1" customFormat="1" ht="24.2" customHeight="1">
      <c r="B396" s="132"/>
      <c r="C396" s="166" t="s">
        <v>676</v>
      </c>
      <c r="D396" s="166" t="s">
        <v>307</v>
      </c>
      <c r="E396" s="167" t="s">
        <v>677</v>
      </c>
      <c r="F396" s="168" t="s">
        <v>678</v>
      </c>
      <c r="G396" s="169" t="s">
        <v>310</v>
      </c>
      <c r="H396" s="170">
        <v>68.376000000000005</v>
      </c>
      <c r="I396" s="171"/>
      <c r="J396" s="172">
        <f>ROUND(I396*H396,2)</f>
        <v>0</v>
      </c>
      <c r="K396" s="168" t="s">
        <v>166</v>
      </c>
      <c r="L396" s="173"/>
      <c r="M396" s="174" t="s">
        <v>1</v>
      </c>
      <c r="N396" s="175" t="s">
        <v>47</v>
      </c>
      <c r="P396" s="142">
        <f>O396*H396</f>
        <v>0</v>
      </c>
      <c r="Q396" s="142">
        <v>1</v>
      </c>
      <c r="R396" s="142">
        <f>Q396*H396</f>
        <v>68.376000000000005</v>
      </c>
      <c r="S396" s="142">
        <v>0</v>
      </c>
      <c r="T396" s="143">
        <f>S396*H396</f>
        <v>0</v>
      </c>
      <c r="AR396" s="144" t="s">
        <v>217</v>
      </c>
      <c r="AT396" s="144" t="s">
        <v>307</v>
      </c>
      <c r="AU396" s="144" t="s">
        <v>92</v>
      </c>
      <c r="AY396" s="16" t="s">
        <v>159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6" t="s">
        <v>90</v>
      </c>
      <c r="BK396" s="145">
        <f>ROUND(I396*H396,2)</f>
        <v>0</v>
      </c>
      <c r="BL396" s="16" t="s">
        <v>167</v>
      </c>
      <c r="BM396" s="144" t="s">
        <v>679</v>
      </c>
    </row>
    <row r="397" spans="2:65" s="12" customFormat="1">
      <c r="B397" s="152"/>
      <c r="D397" s="150" t="s">
        <v>303</v>
      </c>
      <c r="F397" s="154" t="s">
        <v>680</v>
      </c>
      <c r="H397" s="155">
        <v>68.376000000000005</v>
      </c>
      <c r="I397" s="156"/>
      <c r="L397" s="152"/>
      <c r="M397" s="157"/>
      <c r="T397" s="158"/>
      <c r="AT397" s="153" t="s">
        <v>303</v>
      </c>
      <c r="AU397" s="153" t="s">
        <v>92</v>
      </c>
      <c r="AV397" s="12" t="s">
        <v>92</v>
      </c>
      <c r="AW397" s="12" t="s">
        <v>3</v>
      </c>
      <c r="AX397" s="12" t="s">
        <v>90</v>
      </c>
      <c r="AY397" s="153" t="s">
        <v>159</v>
      </c>
    </row>
    <row r="398" spans="2:65" s="1" customFormat="1" ht="37.9" customHeight="1">
      <c r="B398" s="132"/>
      <c r="C398" s="133" t="s">
        <v>681</v>
      </c>
      <c r="D398" s="133" t="s">
        <v>162</v>
      </c>
      <c r="E398" s="134" t="s">
        <v>682</v>
      </c>
      <c r="F398" s="135" t="s">
        <v>683</v>
      </c>
      <c r="G398" s="136" t="s">
        <v>182</v>
      </c>
      <c r="H398" s="137">
        <v>32.56</v>
      </c>
      <c r="I398" s="138"/>
      <c r="J398" s="139">
        <f>ROUND(I398*H398,2)</f>
        <v>0</v>
      </c>
      <c r="K398" s="135" t="s">
        <v>166</v>
      </c>
      <c r="L398" s="32"/>
      <c r="M398" s="140" t="s">
        <v>1</v>
      </c>
      <c r="N398" s="141" t="s">
        <v>47</v>
      </c>
      <c r="P398" s="142">
        <f>O398*H398</f>
        <v>0</v>
      </c>
      <c r="Q398" s="142">
        <v>5.3719999999999997E-2</v>
      </c>
      <c r="R398" s="142">
        <f>Q398*H398</f>
        <v>1.7491232000000001</v>
      </c>
      <c r="S398" s="142">
        <v>0</v>
      </c>
      <c r="T398" s="143">
        <f>S398*H398</f>
        <v>0</v>
      </c>
      <c r="AR398" s="144" t="s">
        <v>167</v>
      </c>
      <c r="AT398" s="144" t="s">
        <v>162</v>
      </c>
      <c r="AU398" s="144" t="s">
        <v>92</v>
      </c>
      <c r="AY398" s="16" t="s">
        <v>159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6" t="s">
        <v>90</v>
      </c>
      <c r="BK398" s="145">
        <f>ROUND(I398*H398,2)</f>
        <v>0</v>
      </c>
      <c r="BL398" s="16" t="s">
        <v>167</v>
      </c>
      <c r="BM398" s="144" t="s">
        <v>684</v>
      </c>
    </row>
    <row r="399" spans="2:65" s="1" customFormat="1">
      <c r="B399" s="32"/>
      <c r="D399" s="146" t="s">
        <v>169</v>
      </c>
      <c r="F399" s="147" t="s">
        <v>685</v>
      </c>
      <c r="I399" s="148"/>
      <c r="L399" s="32"/>
      <c r="M399" s="149"/>
      <c r="T399" s="56"/>
      <c r="AT399" s="16" t="s">
        <v>169</v>
      </c>
      <c r="AU399" s="16" t="s">
        <v>92</v>
      </c>
    </row>
    <row r="400" spans="2:65" s="1" customFormat="1" ht="37.9" customHeight="1">
      <c r="B400" s="132"/>
      <c r="C400" s="133" t="s">
        <v>686</v>
      </c>
      <c r="D400" s="133" t="s">
        <v>162</v>
      </c>
      <c r="E400" s="134" t="s">
        <v>687</v>
      </c>
      <c r="F400" s="135" t="s">
        <v>688</v>
      </c>
      <c r="G400" s="136" t="s">
        <v>182</v>
      </c>
      <c r="H400" s="137">
        <v>10.85</v>
      </c>
      <c r="I400" s="138"/>
      <c r="J400" s="139">
        <f>ROUND(I400*H400,2)</f>
        <v>0</v>
      </c>
      <c r="K400" s="135" t="s">
        <v>166</v>
      </c>
      <c r="L400" s="32"/>
      <c r="M400" s="140" t="s">
        <v>1</v>
      </c>
      <c r="N400" s="141" t="s">
        <v>47</v>
      </c>
      <c r="P400" s="142">
        <f>O400*H400</f>
        <v>0</v>
      </c>
      <c r="Q400" s="142">
        <v>0.50077000000000005</v>
      </c>
      <c r="R400" s="142">
        <f>Q400*H400</f>
        <v>5.4333545000000001</v>
      </c>
      <c r="S400" s="142">
        <v>0</v>
      </c>
      <c r="T400" s="143">
        <f>S400*H400</f>
        <v>0</v>
      </c>
      <c r="AR400" s="144" t="s">
        <v>167</v>
      </c>
      <c r="AT400" s="144" t="s">
        <v>162</v>
      </c>
      <c r="AU400" s="144" t="s">
        <v>92</v>
      </c>
      <c r="AY400" s="16" t="s">
        <v>159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6" t="s">
        <v>90</v>
      </c>
      <c r="BK400" s="145">
        <f>ROUND(I400*H400,2)</f>
        <v>0</v>
      </c>
      <c r="BL400" s="16" t="s">
        <v>167</v>
      </c>
      <c r="BM400" s="144" t="s">
        <v>689</v>
      </c>
    </row>
    <row r="401" spans="2:65" s="1" customFormat="1">
      <c r="B401" s="32"/>
      <c r="D401" s="146" t="s">
        <v>169</v>
      </c>
      <c r="F401" s="147" t="s">
        <v>690</v>
      </c>
      <c r="I401" s="148"/>
      <c r="L401" s="32"/>
      <c r="M401" s="149"/>
      <c r="T401" s="56"/>
      <c r="AT401" s="16" t="s">
        <v>169</v>
      </c>
      <c r="AU401" s="16" t="s">
        <v>92</v>
      </c>
    </row>
    <row r="402" spans="2:65" s="11" customFormat="1" ht="22.9" customHeight="1">
      <c r="B402" s="120"/>
      <c r="D402" s="121" t="s">
        <v>81</v>
      </c>
      <c r="E402" s="130" t="s">
        <v>691</v>
      </c>
      <c r="F402" s="130" t="s">
        <v>692</v>
      </c>
      <c r="I402" s="123"/>
      <c r="J402" s="131">
        <f>BK402</f>
        <v>0</v>
      </c>
      <c r="L402" s="120"/>
      <c r="M402" s="125"/>
      <c r="P402" s="126">
        <f>SUM(P403:P415)</f>
        <v>0</v>
      </c>
      <c r="R402" s="126">
        <f>SUM(R403:R415)</f>
        <v>1.26024</v>
      </c>
      <c r="T402" s="127">
        <f>SUM(T403:T415)</f>
        <v>0</v>
      </c>
      <c r="AR402" s="121" t="s">
        <v>92</v>
      </c>
      <c r="AT402" s="128" t="s">
        <v>81</v>
      </c>
      <c r="AU402" s="128" t="s">
        <v>90</v>
      </c>
      <c r="AY402" s="121" t="s">
        <v>159</v>
      </c>
      <c r="BK402" s="129">
        <f>SUM(BK403:BK415)</f>
        <v>0</v>
      </c>
    </row>
    <row r="403" spans="2:65" s="1" customFormat="1" ht="24.2" customHeight="1">
      <c r="B403" s="132"/>
      <c r="C403" s="133" t="s">
        <v>693</v>
      </c>
      <c r="D403" s="133" t="s">
        <v>162</v>
      </c>
      <c r="E403" s="134" t="s">
        <v>694</v>
      </c>
      <c r="F403" s="135" t="s">
        <v>695</v>
      </c>
      <c r="G403" s="136" t="s">
        <v>182</v>
      </c>
      <c r="H403" s="137">
        <v>63.5</v>
      </c>
      <c r="I403" s="138"/>
      <c r="J403" s="139">
        <f>ROUND(I403*H403,2)</f>
        <v>0</v>
      </c>
      <c r="K403" s="135" t="s">
        <v>166</v>
      </c>
      <c r="L403" s="32"/>
      <c r="M403" s="140" t="s">
        <v>1</v>
      </c>
      <c r="N403" s="141" t="s">
        <v>47</v>
      </c>
      <c r="P403" s="142">
        <f>O403*H403</f>
        <v>0</v>
      </c>
      <c r="Q403" s="142">
        <v>6.0000000000000002E-5</v>
      </c>
      <c r="R403" s="142">
        <f>Q403*H403</f>
        <v>3.81E-3</v>
      </c>
      <c r="S403" s="142">
        <v>0</v>
      </c>
      <c r="T403" s="143">
        <f>S403*H403</f>
        <v>0</v>
      </c>
      <c r="AR403" s="144" t="s">
        <v>259</v>
      </c>
      <c r="AT403" s="144" t="s">
        <v>162</v>
      </c>
      <c r="AU403" s="144" t="s">
        <v>92</v>
      </c>
      <c r="AY403" s="16" t="s">
        <v>159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6" t="s">
        <v>90</v>
      </c>
      <c r="BK403" s="145">
        <f>ROUND(I403*H403,2)</f>
        <v>0</v>
      </c>
      <c r="BL403" s="16" t="s">
        <v>259</v>
      </c>
      <c r="BM403" s="144" t="s">
        <v>696</v>
      </c>
    </row>
    <row r="404" spans="2:65" s="1" customFormat="1">
      <c r="B404" s="32"/>
      <c r="D404" s="146" t="s">
        <v>169</v>
      </c>
      <c r="F404" s="147" t="s">
        <v>697</v>
      </c>
      <c r="I404" s="148"/>
      <c r="L404" s="32"/>
      <c r="M404" s="149"/>
      <c r="T404" s="56"/>
      <c r="AT404" s="16" t="s">
        <v>169</v>
      </c>
      <c r="AU404" s="16" t="s">
        <v>92</v>
      </c>
    </row>
    <row r="405" spans="2:65" s="1" customFormat="1" ht="16.5" customHeight="1">
      <c r="B405" s="132"/>
      <c r="C405" s="166" t="s">
        <v>698</v>
      </c>
      <c r="D405" s="166" t="s">
        <v>307</v>
      </c>
      <c r="E405" s="167" t="s">
        <v>699</v>
      </c>
      <c r="F405" s="168" t="s">
        <v>700</v>
      </c>
      <c r="G405" s="169" t="s">
        <v>310</v>
      </c>
      <c r="H405" s="170">
        <v>0.16700000000000001</v>
      </c>
      <c r="I405" s="171"/>
      <c r="J405" s="172">
        <f>ROUND(I405*H405,2)</f>
        <v>0</v>
      </c>
      <c r="K405" s="168" t="s">
        <v>166</v>
      </c>
      <c r="L405" s="173"/>
      <c r="M405" s="174" t="s">
        <v>1</v>
      </c>
      <c r="N405" s="175" t="s">
        <v>47</v>
      </c>
      <c r="P405" s="142">
        <f>O405*H405</f>
        <v>0</v>
      </c>
      <c r="Q405" s="142">
        <v>1</v>
      </c>
      <c r="R405" s="142">
        <f>Q405*H405</f>
        <v>0.16700000000000001</v>
      </c>
      <c r="S405" s="142">
        <v>0</v>
      </c>
      <c r="T405" s="143">
        <f>S405*H405</f>
        <v>0</v>
      </c>
      <c r="AR405" s="144" t="s">
        <v>352</v>
      </c>
      <c r="AT405" s="144" t="s">
        <v>307</v>
      </c>
      <c r="AU405" s="144" t="s">
        <v>92</v>
      </c>
      <c r="AY405" s="16" t="s">
        <v>159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6" t="s">
        <v>90</v>
      </c>
      <c r="BK405" s="145">
        <f>ROUND(I405*H405,2)</f>
        <v>0</v>
      </c>
      <c r="BL405" s="16" t="s">
        <v>259</v>
      </c>
      <c r="BM405" s="144" t="s">
        <v>701</v>
      </c>
    </row>
    <row r="406" spans="2:65" s="12" customFormat="1">
      <c r="B406" s="152"/>
      <c r="D406" s="150" t="s">
        <v>303</v>
      </c>
      <c r="F406" s="154" t="s">
        <v>702</v>
      </c>
      <c r="H406" s="155">
        <v>0.16700000000000001</v>
      </c>
      <c r="I406" s="156"/>
      <c r="L406" s="152"/>
      <c r="M406" s="157"/>
      <c r="T406" s="158"/>
      <c r="AT406" s="153" t="s">
        <v>303</v>
      </c>
      <c r="AU406" s="153" t="s">
        <v>92</v>
      </c>
      <c r="AV406" s="12" t="s">
        <v>92</v>
      </c>
      <c r="AW406" s="12" t="s">
        <v>3</v>
      </c>
      <c r="AX406" s="12" t="s">
        <v>90</v>
      </c>
      <c r="AY406" s="153" t="s">
        <v>159</v>
      </c>
    </row>
    <row r="407" spans="2:65" s="1" customFormat="1" ht="16.5" customHeight="1">
      <c r="B407" s="132"/>
      <c r="C407" s="133" t="s">
        <v>703</v>
      </c>
      <c r="D407" s="133" t="s">
        <v>162</v>
      </c>
      <c r="E407" s="134" t="s">
        <v>704</v>
      </c>
      <c r="F407" s="135" t="s">
        <v>705</v>
      </c>
      <c r="G407" s="136" t="s">
        <v>182</v>
      </c>
      <c r="H407" s="137">
        <v>190.5</v>
      </c>
      <c r="I407" s="138"/>
      <c r="J407" s="139">
        <f>ROUND(I407*H407,2)</f>
        <v>0</v>
      </c>
      <c r="K407" s="135" t="s">
        <v>166</v>
      </c>
      <c r="L407" s="32"/>
      <c r="M407" s="140" t="s">
        <v>1</v>
      </c>
      <c r="N407" s="141" t="s">
        <v>47</v>
      </c>
      <c r="P407" s="142">
        <f>O407*H407</f>
        <v>0</v>
      </c>
      <c r="Q407" s="142">
        <v>3.8000000000000002E-4</v>
      </c>
      <c r="R407" s="142">
        <f>Q407*H407</f>
        <v>7.239000000000001E-2</v>
      </c>
      <c r="S407" s="142">
        <v>0</v>
      </c>
      <c r="T407" s="143">
        <f>S407*H407</f>
        <v>0</v>
      </c>
      <c r="AR407" s="144" t="s">
        <v>259</v>
      </c>
      <c r="AT407" s="144" t="s">
        <v>162</v>
      </c>
      <c r="AU407" s="144" t="s">
        <v>92</v>
      </c>
      <c r="AY407" s="16" t="s">
        <v>159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6" t="s">
        <v>90</v>
      </c>
      <c r="BK407" s="145">
        <f>ROUND(I407*H407,2)</f>
        <v>0</v>
      </c>
      <c r="BL407" s="16" t="s">
        <v>259</v>
      </c>
      <c r="BM407" s="144" t="s">
        <v>706</v>
      </c>
    </row>
    <row r="408" spans="2:65" s="1" customFormat="1">
      <c r="B408" s="32"/>
      <c r="D408" s="146" t="s">
        <v>169</v>
      </c>
      <c r="F408" s="147" t="s">
        <v>707</v>
      </c>
      <c r="I408" s="148"/>
      <c r="L408" s="32"/>
      <c r="M408" s="149"/>
      <c r="T408" s="56"/>
      <c r="AT408" s="16" t="s">
        <v>169</v>
      </c>
      <c r="AU408" s="16" t="s">
        <v>92</v>
      </c>
    </row>
    <row r="409" spans="2:65" s="1" customFormat="1" ht="49.15" customHeight="1">
      <c r="B409" s="132"/>
      <c r="C409" s="166" t="s">
        <v>708</v>
      </c>
      <c r="D409" s="166" t="s">
        <v>307</v>
      </c>
      <c r="E409" s="167" t="s">
        <v>709</v>
      </c>
      <c r="F409" s="168" t="s">
        <v>710</v>
      </c>
      <c r="G409" s="169" t="s">
        <v>182</v>
      </c>
      <c r="H409" s="170">
        <v>63.5</v>
      </c>
      <c r="I409" s="171"/>
      <c r="J409" s="172">
        <f>ROUND(I409*H409,2)</f>
        <v>0</v>
      </c>
      <c r="K409" s="168" t="s">
        <v>166</v>
      </c>
      <c r="L409" s="173"/>
      <c r="M409" s="174" t="s">
        <v>1</v>
      </c>
      <c r="N409" s="175" t="s">
        <v>47</v>
      </c>
      <c r="P409" s="142">
        <f>O409*H409</f>
        <v>0</v>
      </c>
      <c r="Q409" s="142">
        <v>5.4000000000000003E-3</v>
      </c>
      <c r="R409" s="142">
        <f>Q409*H409</f>
        <v>0.34290000000000004</v>
      </c>
      <c r="S409" s="142">
        <v>0</v>
      </c>
      <c r="T409" s="143">
        <f>S409*H409</f>
        <v>0</v>
      </c>
      <c r="AR409" s="144" t="s">
        <v>352</v>
      </c>
      <c r="AT409" s="144" t="s">
        <v>307</v>
      </c>
      <c r="AU409" s="144" t="s">
        <v>92</v>
      </c>
      <c r="AY409" s="16" t="s">
        <v>159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6" t="s">
        <v>90</v>
      </c>
      <c r="BK409" s="145">
        <f>ROUND(I409*H409,2)</f>
        <v>0</v>
      </c>
      <c r="BL409" s="16" t="s">
        <v>259</v>
      </c>
      <c r="BM409" s="144" t="s">
        <v>711</v>
      </c>
    </row>
    <row r="410" spans="2:65" s="1" customFormat="1" ht="37.9" customHeight="1">
      <c r="B410" s="132"/>
      <c r="C410" s="166" t="s">
        <v>712</v>
      </c>
      <c r="D410" s="166" t="s">
        <v>307</v>
      </c>
      <c r="E410" s="167" t="s">
        <v>713</v>
      </c>
      <c r="F410" s="168" t="s">
        <v>714</v>
      </c>
      <c r="G410" s="169" t="s">
        <v>182</v>
      </c>
      <c r="H410" s="170">
        <v>127</v>
      </c>
      <c r="I410" s="171"/>
      <c r="J410" s="172">
        <f>ROUND(I410*H410,2)</f>
        <v>0</v>
      </c>
      <c r="K410" s="168" t="s">
        <v>166</v>
      </c>
      <c r="L410" s="173"/>
      <c r="M410" s="174" t="s">
        <v>1</v>
      </c>
      <c r="N410" s="175" t="s">
        <v>47</v>
      </c>
      <c r="P410" s="142">
        <f>O410*H410</f>
        <v>0</v>
      </c>
      <c r="Q410" s="142">
        <v>4.4999999999999997E-3</v>
      </c>
      <c r="R410" s="142">
        <f>Q410*H410</f>
        <v>0.57150000000000001</v>
      </c>
      <c r="S410" s="142">
        <v>0</v>
      </c>
      <c r="T410" s="143">
        <f>S410*H410</f>
        <v>0</v>
      </c>
      <c r="AR410" s="144" t="s">
        <v>352</v>
      </c>
      <c r="AT410" s="144" t="s">
        <v>307</v>
      </c>
      <c r="AU410" s="144" t="s">
        <v>92</v>
      </c>
      <c r="AY410" s="16" t="s">
        <v>159</v>
      </c>
      <c r="BE410" s="145">
        <f>IF(N410="základní",J410,0)</f>
        <v>0</v>
      </c>
      <c r="BF410" s="145">
        <f>IF(N410="snížená",J410,0)</f>
        <v>0</v>
      </c>
      <c r="BG410" s="145">
        <f>IF(N410="zákl. přenesená",J410,0)</f>
        <v>0</v>
      </c>
      <c r="BH410" s="145">
        <f>IF(N410="sníž. přenesená",J410,0)</f>
        <v>0</v>
      </c>
      <c r="BI410" s="145">
        <f>IF(N410="nulová",J410,0)</f>
        <v>0</v>
      </c>
      <c r="BJ410" s="16" t="s">
        <v>90</v>
      </c>
      <c r="BK410" s="145">
        <f>ROUND(I410*H410,2)</f>
        <v>0</v>
      </c>
      <c r="BL410" s="16" t="s">
        <v>259</v>
      </c>
      <c r="BM410" s="144" t="s">
        <v>715</v>
      </c>
    </row>
    <row r="411" spans="2:65" s="1" customFormat="1" ht="24.2" customHeight="1">
      <c r="B411" s="132"/>
      <c r="C411" s="133" t="s">
        <v>716</v>
      </c>
      <c r="D411" s="133" t="s">
        <v>162</v>
      </c>
      <c r="E411" s="134" t="s">
        <v>717</v>
      </c>
      <c r="F411" s="135" t="s">
        <v>718</v>
      </c>
      <c r="G411" s="136" t="s">
        <v>182</v>
      </c>
      <c r="H411" s="137">
        <v>192.5</v>
      </c>
      <c r="I411" s="138"/>
      <c r="J411" s="139">
        <f>ROUND(I411*H411,2)</f>
        <v>0</v>
      </c>
      <c r="K411" s="135" t="s">
        <v>166</v>
      </c>
      <c r="L411" s="32"/>
      <c r="M411" s="140" t="s">
        <v>1</v>
      </c>
      <c r="N411" s="141" t="s">
        <v>47</v>
      </c>
      <c r="P411" s="142">
        <f>O411*H411</f>
        <v>0</v>
      </c>
      <c r="Q411" s="142">
        <v>0</v>
      </c>
      <c r="R411" s="142">
        <f>Q411*H411</f>
        <v>0</v>
      </c>
      <c r="S411" s="142">
        <v>0</v>
      </c>
      <c r="T411" s="143">
        <f>S411*H411</f>
        <v>0</v>
      </c>
      <c r="AR411" s="144" t="s">
        <v>259</v>
      </c>
      <c r="AT411" s="144" t="s">
        <v>162</v>
      </c>
      <c r="AU411" s="144" t="s">
        <v>92</v>
      </c>
      <c r="AY411" s="16" t="s">
        <v>159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6" t="s">
        <v>90</v>
      </c>
      <c r="BK411" s="145">
        <f>ROUND(I411*H411,2)</f>
        <v>0</v>
      </c>
      <c r="BL411" s="16" t="s">
        <v>259</v>
      </c>
      <c r="BM411" s="144" t="s">
        <v>719</v>
      </c>
    </row>
    <row r="412" spans="2:65" s="1" customFormat="1">
      <c r="B412" s="32"/>
      <c r="D412" s="146" t="s">
        <v>169</v>
      </c>
      <c r="F412" s="147" t="s">
        <v>720</v>
      </c>
      <c r="I412" s="148"/>
      <c r="L412" s="32"/>
      <c r="M412" s="149"/>
      <c r="T412" s="56"/>
      <c r="AT412" s="16" t="s">
        <v>169</v>
      </c>
      <c r="AU412" s="16" t="s">
        <v>92</v>
      </c>
    </row>
    <row r="413" spans="2:65" s="1" customFormat="1" ht="16.5" customHeight="1">
      <c r="B413" s="132"/>
      <c r="C413" s="166" t="s">
        <v>721</v>
      </c>
      <c r="D413" s="166" t="s">
        <v>307</v>
      </c>
      <c r="E413" s="167" t="s">
        <v>722</v>
      </c>
      <c r="F413" s="168" t="s">
        <v>723</v>
      </c>
      <c r="G413" s="169" t="s">
        <v>310</v>
      </c>
      <c r="H413" s="170">
        <v>6.2E-2</v>
      </c>
      <c r="I413" s="171"/>
      <c r="J413" s="172">
        <f>ROUND(I413*H413,2)</f>
        <v>0</v>
      </c>
      <c r="K413" s="168" t="s">
        <v>166</v>
      </c>
      <c r="L413" s="173"/>
      <c r="M413" s="174" t="s">
        <v>1</v>
      </c>
      <c r="N413" s="175" t="s">
        <v>47</v>
      </c>
      <c r="P413" s="142">
        <f>O413*H413</f>
        <v>0</v>
      </c>
      <c r="Q413" s="142">
        <v>1</v>
      </c>
      <c r="R413" s="142">
        <f>Q413*H413</f>
        <v>6.2E-2</v>
      </c>
      <c r="S413" s="142">
        <v>0</v>
      </c>
      <c r="T413" s="143">
        <f>S413*H413</f>
        <v>0</v>
      </c>
      <c r="AR413" s="144" t="s">
        <v>352</v>
      </c>
      <c r="AT413" s="144" t="s">
        <v>307</v>
      </c>
      <c r="AU413" s="144" t="s">
        <v>92</v>
      </c>
      <c r="AY413" s="16" t="s">
        <v>159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6" t="s">
        <v>90</v>
      </c>
      <c r="BK413" s="145">
        <f>ROUND(I413*H413,2)</f>
        <v>0</v>
      </c>
      <c r="BL413" s="16" t="s">
        <v>259</v>
      </c>
      <c r="BM413" s="144" t="s">
        <v>724</v>
      </c>
    </row>
    <row r="414" spans="2:65" s="12" customFormat="1">
      <c r="B414" s="152"/>
      <c r="D414" s="150" t="s">
        <v>303</v>
      </c>
      <c r="F414" s="154" t="s">
        <v>725</v>
      </c>
      <c r="H414" s="155">
        <v>6.2E-2</v>
      </c>
      <c r="I414" s="156"/>
      <c r="L414" s="152"/>
      <c r="M414" s="157"/>
      <c r="T414" s="158"/>
      <c r="AT414" s="153" t="s">
        <v>303</v>
      </c>
      <c r="AU414" s="153" t="s">
        <v>92</v>
      </c>
      <c r="AV414" s="12" t="s">
        <v>92</v>
      </c>
      <c r="AW414" s="12" t="s">
        <v>3</v>
      </c>
      <c r="AX414" s="12" t="s">
        <v>90</v>
      </c>
      <c r="AY414" s="153" t="s">
        <v>159</v>
      </c>
    </row>
    <row r="415" spans="2:65" s="1" customFormat="1" ht="24.2" customHeight="1">
      <c r="B415" s="132"/>
      <c r="C415" s="133" t="s">
        <v>726</v>
      </c>
      <c r="D415" s="133" t="s">
        <v>162</v>
      </c>
      <c r="E415" s="134" t="s">
        <v>727</v>
      </c>
      <c r="F415" s="202" t="s">
        <v>728</v>
      </c>
      <c r="G415" s="136" t="s">
        <v>182</v>
      </c>
      <c r="H415" s="137">
        <v>63.5</v>
      </c>
      <c r="I415" s="138"/>
      <c r="J415" s="139">
        <f>ROUND(I415*H415,2)</f>
        <v>0</v>
      </c>
      <c r="K415" s="135" t="s">
        <v>1</v>
      </c>
      <c r="L415" s="32"/>
      <c r="M415" s="140" t="s">
        <v>1</v>
      </c>
      <c r="N415" s="141" t="s">
        <v>47</v>
      </c>
      <c r="P415" s="142">
        <f>O415*H415</f>
        <v>0</v>
      </c>
      <c r="Q415" s="142">
        <v>6.4000000000000005E-4</v>
      </c>
      <c r="R415" s="142">
        <f>Q415*H415</f>
        <v>4.0640000000000003E-2</v>
      </c>
      <c r="S415" s="142">
        <v>0</v>
      </c>
      <c r="T415" s="143">
        <f>S415*H415</f>
        <v>0</v>
      </c>
      <c r="AR415" s="144" t="s">
        <v>259</v>
      </c>
      <c r="AT415" s="144" t="s">
        <v>162</v>
      </c>
      <c r="AU415" s="144" t="s">
        <v>92</v>
      </c>
      <c r="AY415" s="16" t="s">
        <v>159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6" t="s">
        <v>90</v>
      </c>
      <c r="BK415" s="145">
        <f>ROUND(I415*H415,2)</f>
        <v>0</v>
      </c>
      <c r="BL415" s="16" t="s">
        <v>259</v>
      </c>
      <c r="BM415" s="144" t="s">
        <v>729</v>
      </c>
    </row>
    <row r="416" spans="2:65" s="11" customFormat="1" ht="22.9" customHeight="1">
      <c r="B416" s="120"/>
      <c r="D416" s="121" t="s">
        <v>81</v>
      </c>
      <c r="E416" s="130" t="s">
        <v>730</v>
      </c>
      <c r="F416" s="130" t="s">
        <v>731</v>
      </c>
      <c r="I416" s="123"/>
      <c r="J416" s="131">
        <f>BK416</f>
        <v>0</v>
      </c>
      <c r="L416" s="120"/>
      <c r="M416" s="125"/>
      <c r="P416" s="126">
        <f>SUM(P417:P419)</f>
        <v>0</v>
      </c>
      <c r="R416" s="126">
        <f>SUM(R417:R419)</f>
        <v>0</v>
      </c>
      <c r="T416" s="127">
        <f>SUM(T417:T419)</f>
        <v>2.76</v>
      </c>
      <c r="AR416" s="121" t="s">
        <v>90</v>
      </c>
      <c r="AT416" s="128" t="s">
        <v>81</v>
      </c>
      <c r="AU416" s="128" t="s">
        <v>90</v>
      </c>
      <c r="AY416" s="121" t="s">
        <v>159</v>
      </c>
      <c r="BK416" s="129">
        <f>SUM(BK417:BK419)</f>
        <v>0</v>
      </c>
    </row>
    <row r="417" spans="2:65" s="1" customFormat="1" ht="33" customHeight="1">
      <c r="B417" s="132"/>
      <c r="C417" s="133" t="s">
        <v>732</v>
      </c>
      <c r="D417" s="133" t="s">
        <v>162</v>
      </c>
      <c r="E417" s="134" t="s">
        <v>733</v>
      </c>
      <c r="F417" s="135" t="s">
        <v>734</v>
      </c>
      <c r="G417" s="136" t="s">
        <v>203</v>
      </c>
      <c r="H417" s="137">
        <v>23</v>
      </c>
      <c r="I417" s="138"/>
      <c r="J417" s="139">
        <f>ROUND(I417*H417,2)</f>
        <v>0</v>
      </c>
      <c r="K417" s="135" t="s">
        <v>166</v>
      </c>
      <c r="L417" s="32"/>
      <c r="M417" s="140" t="s">
        <v>1</v>
      </c>
      <c r="N417" s="141" t="s">
        <v>47</v>
      </c>
      <c r="P417" s="142">
        <f>O417*H417</f>
        <v>0</v>
      </c>
      <c r="Q417" s="142">
        <v>0</v>
      </c>
      <c r="R417" s="142">
        <f>Q417*H417</f>
        <v>0</v>
      </c>
      <c r="S417" s="142">
        <v>0.12</v>
      </c>
      <c r="T417" s="143">
        <f>S417*H417</f>
        <v>2.76</v>
      </c>
      <c r="AR417" s="144" t="s">
        <v>167</v>
      </c>
      <c r="AT417" s="144" t="s">
        <v>162</v>
      </c>
      <c r="AU417" s="144" t="s">
        <v>92</v>
      </c>
      <c r="AY417" s="16" t="s">
        <v>159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6" t="s">
        <v>90</v>
      </c>
      <c r="BK417" s="145">
        <f>ROUND(I417*H417,2)</f>
        <v>0</v>
      </c>
      <c r="BL417" s="16" t="s">
        <v>167</v>
      </c>
      <c r="BM417" s="144" t="s">
        <v>735</v>
      </c>
    </row>
    <row r="418" spans="2:65" s="1" customFormat="1">
      <c r="B418" s="32"/>
      <c r="D418" s="146" t="s">
        <v>169</v>
      </c>
      <c r="F418" s="147" t="s">
        <v>736</v>
      </c>
      <c r="I418" s="148"/>
      <c r="L418" s="32"/>
      <c r="M418" s="149"/>
      <c r="T418" s="56"/>
      <c r="AT418" s="16" t="s">
        <v>169</v>
      </c>
      <c r="AU418" s="16" t="s">
        <v>92</v>
      </c>
    </row>
    <row r="419" spans="2:65" s="1" customFormat="1" ht="19.5">
      <c r="B419" s="32"/>
      <c r="D419" s="150" t="s">
        <v>171</v>
      </c>
      <c r="F419" s="151" t="s">
        <v>737</v>
      </c>
      <c r="I419" s="148"/>
      <c r="L419" s="32"/>
      <c r="M419" s="149"/>
      <c r="T419" s="56"/>
      <c r="AT419" s="16" t="s">
        <v>171</v>
      </c>
      <c r="AU419" s="16" t="s">
        <v>92</v>
      </c>
    </row>
    <row r="420" spans="2:65" s="11" customFormat="1" ht="22.9" customHeight="1">
      <c r="B420" s="120"/>
      <c r="D420" s="121" t="s">
        <v>81</v>
      </c>
      <c r="E420" s="130" t="s">
        <v>738</v>
      </c>
      <c r="F420" s="130" t="s">
        <v>739</v>
      </c>
      <c r="I420" s="123"/>
      <c r="J420" s="131">
        <f>BK420</f>
        <v>0</v>
      </c>
      <c r="L420" s="120"/>
      <c r="M420" s="125"/>
      <c r="P420" s="126">
        <f>SUM(P421:P437)</f>
        <v>0</v>
      </c>
      <c r="R420" s="126">
        <f>SUM(R421:R437)</f>
        <v>0</v>
      </c>
      <c r="T420" s="127">
        <f>SUM(T421:T437)</f>
        <v>11.3454</v>
      </c>
      <c r="AR420" s="121" t="s">
        <v>92</v>
      </c>
      <c r="AT420" s="128" t="s">
        <v>81</v>
      </c>
      <c r="AU420" s="128" t="s">
        <v>90</v>
      </c>
      <c r="AY420" s="121" t="s">
        <v>159</v>
      </c>
      <c r="BK420" s="129">
        <f>SUM(BK421:BK437)</f>
        <v>0</v>
      </c>
    </row>
    <row r="421" spans="2:65" s="1" customFormat="1" ht="33" customHeight="1">
      <c r="B421" s="132"/>
      <c r="C421" s="133" t="s">
        <v>740</v>
      </c>
      <c r="D421" s="133" t="s">
        <v>162</v>
      </c>
      <c r="E421" s="134" t="s">
        <v>741</v>
      </c>
      <c r="F421" s="135" t="s">
        <v>742</v>
      </c>
      <c r="G421" s="136" t="s">
        <v>743</v>
      </c>
      <c r="H421" s="137">
        <v>328.6</v>
      </c>
      <c r="I421" s="138"/>
      <c r="J421" s="139">
        <f>ROUND(I421*H421,2)</f>
        <v>0</v>
      </c>
      <c r="K421" s="135" t="s">
        <v>166</v>
      </c>
      <c r="L421" s="32"/>
      <c r="M421" s="140" t="s">
        <v>1</v>
      </c>
      <c r="N421" s="141" t="s">
        <v>47</v>
      </c>
      <c r="P421" s="142">
        <f>O421*H421</f>
        <v>0</v>
      </c>
      <c r="Q421" s="142">
        <v>0</v>
      </c>
      <c r="R421" s="142">
        <f>Q421*H421</f>
        <v>0</v>
      </c>
      <c r="S421" s="142">
        <v>1E-3</v>
      </c>
      <c r="T421" s="143">
        <f>S421*H421</f>
        <v>0.3286</v>
      </c>
      <c r="AR421" s="144" t="s">
        <v>259</v>
      </c>
      <c r="AT421" s="144" t="s">
        <v>162</v>
      </c>
      <c r="AU421" s="144" t="s">
        <v>92</v>
      </c>
      <c r="AY421" s="16" t="s">
        <v>159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6" t="s">
        <v>90</v>
      </c>
      <c r="BK421" s="145">
        <f>ROUND(I421*H421,2)</f>
        <v>0</v>
      </c>
      <c r="BL421" s="16" t="s">
        <v>259</v>
      </c>
      <c r="BM421" s="144" t="s">
        <v>744</v>
      </c>
    </row>
    <row r="422" spans="2:65" s="1" customFormat="1">
      <c r="B422" s="32"/>
      <c r="D422" s="146" t="s">
        <v>169</v>
      </c>
      <c r="F422" s="147" t="s">
        <v>745</v>
      </c>
      <c r="I422" s="148"/>
      <c r="L422" s="32"/>
      <c r="M422" s="149"/>
      <c r="T422" s="56"/>
      <c r="AT422" s="16" t="s">
        <v>169</v>
      </c>
      <c r="AU422" s="16" t="s">
        <v>92</v>
      </c>
    </row>
    <row r="423" spans="2:65" s="14" customFormat="1">
      <c r="B423" s="176"/>
      <c r="D423" s="150" t="s">
        <v>303</v>
      </c>
      <c r="E423" s="177" t="s">
        <v>1</v>
      </c>
      <c r="F423" s="178" t="s">
        <v>746</v>
      </c>
      <c r="H423" s="177" t="s">
        <v>1</v>
      </c>
      <c r="I423" s="179"/>
      <c r="L423" s="176"/>
      <c r="M423" s="180"/>
      <c r="T423" s="181"/>
      <c r="AT423" s="177" t="s">
        <v>303</v>
      </c>
      <c r="AU423" s="177" t="s">
        <v>92</v>
      </c>
      <c r="AV423" s="14" t="s">
        <v>90</v>
      </c>
      <c r="AW423" s="14" t="s">
        <v>38</v>
      </c>
      <c r="AX423" s="14" t="s">
        <v>82</v>
      </c>
      <c r="AY423" s="177" t="s">
        <v>159</v>
      </c>
    </row>
    <row r="424" spans="2:65" s="12" customFormat="1">
      <c r="B424" s="152"/>
      <c r="D424" s="150" t="s">
        <v>303</v>
      </c>
      <c r="E424" s="153" t="s">
        <v>1</v>
      </c>
      <c r="F424" s="154" t="s">
        <v>747</v>
      </c>
      <c r="H424" s="155">
        <v>328.6</v>
      </c>
      <c r="I424" s="156"/>
      <c r="L424" s="152"/>
      <c r="M424" s="157"/>
      <c r="T424" s="158"/>
      <c r="AT424" s="153" t="s">
        <v>303</v>
      </c>
      <c r="AU424" s="153" t="s">
        <v>92</v>
      </c>
      <c r="AV424" s="12" t="s">
        <v>92</v>
      </c>
      <c r="AW424" s="12" t="s">
        <v>38</v>
      </c>
      <c r="AX424" s="12" t="s">
        <v>82</v>
      </c>
      <c r="AY424" s="153" t="s">
        <v>159</v>
      </c>
    </row>
    <row r="425" spans="2:65" s="13" customFormat="1">
      <c r="B425" s="159"/>
      <c r="D425" s="150" t="s">
        <v>303</v>
      </c>
      <c r="E425" s="160" t="s">
        <v>1</v>
      </c>
      <c r="F425" s="161" t="s">
        <v>305</v>
      </c>
      <c r="H425" s="162">
        <v>328.6</v>
      </c>
      <c r="I425" s="163"/>
      <c r="L425" s="159"/>
      <c r="M425" s="164"/>
      <c r="T425" s="165"/>
      <c r="AT425" s="160" t="s">
        <v>303</v>
      </c>
      <c r="AU425" s="160" t="s">
        <v>92</v>
      </c>
      <c r="AV425" s="13" t="s">
        <v>167</v>
      </c>
      <c r="AW425" s="13" t="s">
        <v>38</v>
      </c>
      <c r="AX425" s="13" t="s">
        <v>90</v>
      </c>
      <c r="AY425" s="160" t="s">
        <v>159</v>
      </c>
    </row>
    <row r="426" spans="2:65" s="1" customFormat="1" ht="33" customHeight="1">
      <c r="B426" s="132"/>
      <c r="C426" s="133" t="s">
        <v>748</v>
      </c>
      <c r="D426" s="133" t="s">
        <v>162</v>
      </c>
      <c r="E426" s="134" t="s">
        <v>749</v>
      </c>
      <c r="F426" s="135" t="s">
        <v>750</v>
      </c>
      <c r="G426" s="136" t="s">
        <v>743</v>
      </c>
      <c r="H426" s="137">
        <v>10500</v>
      </c>
      <c r="I426" s="138"/>
      <c r="J426" s="139">
        <f>ROUND(I426*H426,2)</f>
        <v>0</v>
      </c>
      <c r="K426" s="135" t="s">
        <v>166</v>
      </c>
      <c r="L426" s="32"/>
      <c r="M426" s="140" t="s">
        <v>1</v>
      </c>
      <c r="N426" s="141" t="s">
        <v>47</v>
      </c>
      <c r="P426" s="142">
        <f>O426*H426</f>
        <v>0</v>
      </c>
      <c r="Q426" s="142">
        <v>0</v>
      </c>
      <c r="R426" s="142">
        <f>Q426*H426</f>
        <v>0</v>
      </c>
      <c r="S426" s="142">
        <v>1E-3</v>
      </c>
      <c r="T426" s="143">
        <f>S426*H426</f>
        <v>10.5</v>
      </c>
      <c r="AR426" s="144" t="s">
        <v>259</v>
      </c>
      <c r="AT426" s="144" t="s">
        <v>162</v>
      </c>
      <c r="AU426" s="144" t="s">
        <v>92</v>
      </c>
      <c r="AY426" s="16" t="s">
        <v>159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6" t="s">
        <v>90</v>
      </c>
      <c r="BK426" s="145">
        <f>ROUND(I426*H426,2)</f>
        <v>0</v>
      </c>
      <c r="BL426" s="16" t="s">
        <v>259</v>
      </c>
      <c r="BM426" s="144" t="s">
        <v>751</v>
      </c>
    </row>
    <row r="427" spans="2:65" s="1" customFormat="1">
      <c r="B427" s="32"/>
      <c r="D427" s="146" t="s">
        <v>169</v>
      </c>
      <c r="F427" s="147" t="s">
        <v>752</v>
      </c>
      <c r="I427" s="148"/>
      <c r="L427" s="32"/>
      <c r="M427" s="149"/>
      <c r="T427" s="56"/>
      <c r="AT427" s="16" t="s">
        <v>169</v>
      </c>
      <c r="AU427" s="16" t="s">
        <v>92</v>
      </c>
    </row>
    <row r="428" spans="2:65" s="14" customFormat="1">
      <c r="B428" s="176"/>
      <c r="D428" s="150" t="s">
        <v>303</v>
      </c>
      <c r="E428" s="177" t="s">
        <v>1</v>
      </c>
      <c r="F428" s="178" t="s">
        <v>753</v>
      </c>
      <c r="H428" s="177" t="s">
        <v>1</v>
      </c>
      <c r="I428" s="179"/>
      <c r="L428" s="176"/>
      <c r="M428" s="180"/>
      <c r="T428" s="181"/>
      <c r="AT428" s="177" t="s">
        <v>303</v>
      </c>
      <c r="AU428" s="177" t="s">
        <v>92</v>
      </c>
      <c r="AV428" s="14" t="s">
        <v>90</v>
      </c>
      <c r="AW428" s="14" t="s">
        <v>38</v>
      </c>
      <c r="AX428" s="14" t="s">
        <v>82</v>
      </c>
      <c r="AY428" s="177" t="s">
        <v>159</v>
      </c>
    </row>
    <row r="429" spans="2:65" s="12" customFormat="1">
      <c r="B429" s="152"/>
      <c r="D429" s="150" t="s">
        <v>303</v>
      </c>
      <c r="E429" s="153" t="s">
        <v>1</v>
      </c>
      <c r="F429" s="154" t="s">
        <v>754</v>
      </c>
      <c r="H429" s="155">
        <v>10500</v>
      </c>
      <c r="I429" s="156"/>
      <c r="L429" s="152"/>
      <c r="M429" s="157"/>
      <c r="T429" s="158"/>
      <c r="AT429" s="153" t="s">
        <v>303</v>
      </c>
      <c r="AU429" s="153" t="s">
        <v>92</v>
      </c>
      <c r="AV429" s="12" t="s">
        <v>92</v>
      </c>
      <c r="AW429" s="12" t="s">
        <v>38</v>
      </c>
      <c r="AX429" s="12" t="s">
        <v>82</v>
      </c>
      <c r="AY429" s="153" t="s">
        <v>159</v>
      </c>
    </row>
    <row r="430" spans="2:65" s="13" customFormat="1">
      <c r="B430" s="159"/>
      <c r="D430" s="150" t="s">
        <v>303</v>
      </c>
      <c r="E430" s="160" t="s">
        <v>1</v>
      </c>
      <c r="F430" s="161" t="s">
        <v>305</v>
      </c>
      <c r="H430" s="162">
        <v>10500</v>
      </c>
      <c r="I430" s="163"/>
      <c r="L430" s="159"/>
      <c r="M430" s="164"/>
      <c r="T430" s="165"/>
      <c r="AT430" s="160" t="s">
        <v>303</v>
      </c>
      <c r="AU430" s="160" t="s">
        <v>92</v>
      </c>
      <c r="AV430" s="13" t="s">
        <v>167</v>
      </c>
      <c r="AW430" s="13" t="s">
        <v>38</v>
      </c>
      <c r="AX430" s="13" t="s">
        <v>90</v>
      </c>
      <c r="AY430" s="160" t="s">
        <v>159</v>
      </c>
    </row>
    <row r="431" spans="2:65" s="1" customFormat="1" ht="33" customHeight="1">
      <c r="B431" s="132"/>
      <c r="C431" s="133" t="s">
        <v>755</v>
      </c>
      <c r="D431" s="133" t="s">
        <v>162</v>
      </c>
      <c r="E431" s="134" t="s">
        <v>756</v>
      </c>
      <c r="F431" s="135" t="s">
        <v>757</v>
      </c>
      <c r="G431" s="136" t="s">
        <v>743</v>
      </c>
      <c r="H431" s="137">
        <v>516.79999999999995</v>
      </c>
      <c r="I431" s="138"/>
      <c r="J431" s="139">
        <f>ROUND(I431*H431,2)</f>
        <v>0</v>
      </c>
      <c r="K431" s="135" t="s">
        <v>166</v>
      </c>
      <c r="L431" s="32"/>
      <c r="M431" s="140" t="s">
        <v>1</v>
      </c>
      <c r="N431" s="141" t="s">
        <v>47</v>
      </c>
      <c r="P431" s="142">
        <f>O431*H431</f>
        <v>0</v>
      </c>
      <c r="Q431" s="142">
        <v>0</v>
      </c>
      <c r="R431" s="142">
        <f>Q431*H431</f>
        <v>0</v>
      </c>
      <c r="S431" s="142">
        <v>1E-3</v>
      </c>
      <c r="T431" s="143">
        <f>S431*H431</f>
        <v>0.51679999999999993</v>
      </c>
      <c r="AR431" s="144" t="s">
        <v>259</v>
      </c>
      <c r="AT431" s="144" t="s">
        <v>162</v>
      </c>
      <c r="AU431" s="144" t="s">
        <v>92</v>
      </c>
      <c r="AY431" s="16" t="s">
        <v>159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6" t="s">
        <v>90</v>
      </c>
      <c r="BK431" s="145">
        <f>ROUND(I431*H431,2)</f>
        <v>0</v>
      </c>
      <c r="BL431" s="16" t="s">
        <v>259</v>
      </c>
      <c r="BM431" s="144" t="s">
        <v>758</v>
      </c>
    </row>
    <row r="432" spans="2:65" s="1" customFormat="1">
      <c r="B432" s="32"/>
      <c r="D432" s="146" t="s">
        <v>169</v>
      </c>
      <c r="F432" s="147" t="s">
        <v>759</v>
      </c>
      <c r="I432" s="148"/>
      <c r="L432" s="32"/>
      <c r="M432" s="149"/>
      <c r="T432" s="56"/>
      <c r="AT432" s="16" t="s">
        <v>169</v>
      </c>
      <c r="AU432" s="16" t="s">
        <v>92</v>
      </c>
    </row>
    <row r="433" spans="2:65" s="14" customFormat="1">
      <c r="B433" s="176"/>
      <c r="D433" s="150" t="s">
        <v>303</v>
      </c>
      <c r="E433" s="177" t="s">
        <v>1</v>
      </c>
      <c r="F433" s="178" t="s">
        <v>760</v>
      </c>
      <c r="H433" s="177" t="s">
        <v>1</v>
      </c>
      <c r="I433" s="179"/>
      <c r="L433" s="176"/>
      <c r="M433" s="180"/>
      <c r="T433" s="181"/>
      <c r="AT433" s="177" t="s">
        <v>303</v>
      </c>
      <c r="AU433" s="177" t="s">
        <v>92</v>
      </c>
      <c r="AV433" s="14" t="s">
        <v>90</v>
      </c>
      <c r="AW433" s="14" t="s">
        <v>38</v>
      </c>
      <c r="AX433" s="14" t="s">
        <v>82</v>
      </c>
      <c r="AY433" s="177" t="s">
        <v>159</v>
      </c>
    </row>
    <row r="434" spans="2:65" s="12" customFormat="1">
      <c r="B434" s="152"/>
      <c r="D434" s="150" t="s">
        <v>303</v>
      </c>
      <c r="E434" s="153" t="s">
        <v>1</v>
      </c>
      <c r="F434" s="154" t="s">
        <v>761</v>
      </c>
      <c r="H434" s="155">
        <v>516.79999999999995</v>
      </c>
      <c r="I434" s="156"/>
      <c r="L434" s="152"/>
      <c r="M434" s="157"/>
      <c r="T434" s="158"/>
      <c r="AT434" s="153" t="s">
        <v>303</v>
      </c>
      <c r="AU434" s="153" t="s">
        <v>92</v>
      </c>
      <c r="AV434" s="12" t="s">
        <v>92</v>
      </c>
      <c r="AW434" s="12" t="s">
        <v>38</v>
      </c>
      <c r="AX434" s="12" t="s">
        <v>82</v>
      </c>
      <c r="AY434" s="153" t="s">
        <v>159</v>
      </c>
    </row>
    <row r="435" spans="2:65" s="13" customFormat="1">
      <c r="B435" s="159"/>
      <c r="D435" s="150" t="s">
        <v>303</v>
      </c>
      <c r="E435" s="160" t="s">
        <v>1</v>
      </c>
      <c r="F435" s="161" t="s">
        <v>305</v>
      </c>
      <c r="H435" s="162">
        <v>516.79999999999995</v>
      </c>
      <c r="I435" s="163"/>
      <c r="L435" s="159"/>
      <c r="M435" s="164"/>
      <c r="T435" s="165"/>
      <c r="AT435" s="160" t="s">
        <v>303</v>
      </c>
      <c r="AU435" s="160" t="s">
        <v>92</v>
      </c>
      <c r="AV435" s="13" t="s">
        <v>167</v>
      </c>
      <c r="AW435" s="13" t="s">
        <v>38</v>
      </c>
      <c r="AX435" s="13" t="s">
        <v>90</v>
      </c>
      <c r="AY435" s="160" t="s">
        <v>159</v>
      </c>
    </row>
    <row r="436" spans="2:65" s="1" customFormat="1" ht="16.5" customHeight="1">
      <c r="B436" s="132"/>
      <c r="C436" s="133" t="s">
        <v>762</v>
      </c>
      <c r="D436" s="133" t="s">
        <v>162</v>
      </c>
      <c r="E436" s="134" t="s">
        <v>763</v>
      </c>
      <c r="F436" s="135" t="s">
        <v>764</v>
      </c>
      <c r="G436" s="136" t="s">
        <v>743</v>
      </c>
      <c r="H436" s="137">
        <v>1252</v>
      </c>
      <c r="I436" s="138"/>
      <c r="J436" s="139">
        <f>ROUND(I436*H436,2)</f>
        <v>0</v>
      </c>
      <c r="K436" s="135" t="s">
        <v>166</v>
      </c>
      <c r="L436" s="32"/>
      <c r="M436" s="140" t="s">
        <v>1</v>
      </c>
      <c r="N436" s="141" t="s">
        <v>47</v>
      </c>
      <c r="P436" s="142">
        <f>O436*H436</f>
        <v>0</v>
      </c>
      <c r="Q436" s="142">
        <v>0</v>
      </c>
      <c r="R436" s="142">
        <f>Q436*H436</f>
        <v>0</v>
      </c>
      <c r="S436" s="142">
        <v>0</v>
      </c>
      <c r="T436" s="143">
        <f>S436*H436</f>
        <v>0</v>
      </c>
      <c r="AR436" s="144" t="s">
        <v>259</v>
      </c>
      <c r="AT436" s="144" t="s">
        <v>162</v>
      </c>
      <c r="AU436" s="144" t="s">
        <v>92</v>
      </c>
      <c r="AY436" s="16" t="s">
        <v>159</v>
      </c>
      <c r="BE436" s="145">
        <f>IF(N436="základní",J436,0)</f>
        <v>0</v>
      </c>
      <c r="BF436" s="145">
        <f>IF(N436="snížená",J436,0)</f>
        <v>0</v>
      </c>
      <c r="BG436" s="145">
        <f>IF(N436="zákl. přenesená",J436,0)</f>
        <v>0</v>
      </c>
      <c r="BH436" s="145">
        <f>IF(N436="sníž. přenesená",J436,0)</f>
        <v>0</v>
      </c>
      <c r="BI436" s="145">
        <f>IF(N436="nulová",J436,0)</f>
        <v>0</v>
      </c>
      <c r="BJ436" s="16" t="s">
        <v>90</v>
      </c>
      <c r="BK436" s="145">
        <f>ROUND(I436*H436,2)</f>
        <v>0</v>
      </c>
      <c r="BL436" s="16" t="s">
        <v>259</v>
      </c>
      <c r="BM436" s="144" t="s">
        <v>765</v>
      </c>
    </row>
    <row r="437" spans="2:65" s="1" customFormat="1">
      <c r="B437" s="32"/>
      <c r="D437" s="146" t="s">
        <v>169</v>
      </c>
      <c r="F437" s="147" t="s">
        <v>766</v>
      </c>
      <c r="I437" s="148"/>
      <c r="L437" s="32"/>
      <c r="M437" s="149"/>
      <c r="T437" s="56"/>
      <c r="AT437" s="16" t="s">
        <v>169</v>
      </c>
      <c r="AU437" s="16" t="s">
        <v>92</v>
      </c>
    </row>
    <row r="438" spans="2:65" s="11" customFormat="1" ht="22.9" customHeight="1">
      <c r="B438" s="120"/>
      <c r="D438" s="121" t="s">
        <v>81</v>
      </c>
      <c r="E438" s="130" t="s">
        <v>767</v>
      </c>
      <c r="F438" s="130" t="s">
        <v>768</v>
      </c>
      <c r="I438" s="123"/>
      <c r="J438" s="131">
        <f>BK438</f>
        <v>0</v>
      </c>
      <c r="L438" s="120"/>
      <c r="M438" s="125"/>
      <c r="P438" s="126">
        <f>SUM(P439:P442)</f>
        <v>0</v>
      </c>
      <c r="R438" s="126">
        <f>SUM(R439:R442)</f>
        <v>1.7818000000000001E-2</v>
      </c>
      <c r="T438" s="127">
        <f>SUM(T439:T442)</f>
        <v>0</v>
      </c>
      <c r="AR438" s="121" t="s">
        <v>92</v>
      </c>
      <c r="AT438" s="128" t="s">
        <v>81</v>
      </c>
      <c r="AU438" s="128" t="s">
        <v>90</v>
      </c>
      <c r="AY438" s="121" t="s">
        <v>159</v>
      </c>
      <c r="BK438" s="129">
        <f>SUM(BK439:BK442)</f>
        <v>0</v>
      </c>
    </row>
    <row r="439" spans="2:65" s="1" customFormat="1" ht="37.9" customHeight="1">
      <c r="B439" s="132"/>
      <c r="C439" s="133" t="s">
        <v>769</v>
      </c>
      <c r="D439" s="133" t="s">
        <v>162</v>
      </c>
      <c r="E439" s="134" t="s">
        <v>770</v>
      </c>
      <c r="F439" s="135" t="s">
        <v>771</v>
      </c>
      <c r="G439" s="136" t="s">
        <v>203</v>
      </c>
      <c r="H439" s="137">
        <v>11.8</v>
      </c>
      <c r="I439" s="138"/>
      <c r="J439" s="139">
        <f>ROUND(I439*H439,2)</f>
        <v>0</v>
      </c>
      <c r="K439" s="135" t="s">
        <v>166</v>
      </c>
      <c r="L439" s="32"/>
      <c r="M439" s="140" t="s">
        <v>1</v>
      </c>
      <c r="N439" s="141" t="s">
        <v>47</v>
      </c>
      <c r="P439" s="142">
        <f>O439*H439</f>
        <v>0</v>
      </c>
      <c r="Q439" s="142">
        <v>2.1000000000000001E-4</v>
      </c>
      <c r="R439" s="142">
        <f>Q439*H439</f>
        <v>2.4780000000000002E-3</v>
      </c>
      <c r="S439" s="142">
        <v>0</v>
      </c>
      <c r="T439" s="143">
        <f>S439*H439</f>
        <v>0</v>
      </c>
      <c r="AR439" s="144" t="s">
        <v>259</v>
      </c>
      <c r="AT439" s="144" t="s">
        <v>162</v>
      </c>
      <c r="AU439" s="144" t="s">
        <v>92</v>
      </c>
      <c r="AY439" s="16" t="s">
        <v>159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6" t="s">
        <v>90</v>
      </c>
      <c r="BK439" s="145">
        <f>ROUND(I439*H439,2)</f>
        <v>0</v>
      </c>
      <c r="BL439" s="16" t="s">
        <v>259</v>
      </c>
      <c r="BM439" s="144" t="s">
        <v>772</v>
      </c>
    </row>
    <row r="440" spans="2:65" s="1" customFormat="1">
      <c r="B440" s="32"/>
      <c r="D440" s="146" t="s">
        <v>169</v>
      </c>
      <c r="F440" s="147" t="s">
        <v>773</v>
      </c>
      <c r="I440" s="148"/>
      <c r="L440" s="32"/>
      <c r="M440" s="149"/>
      <c r="T440" s="56"/>
      <c r="AT440" s="16" t="s">
        <v>169</v>
      </c>
      <c r="AU440" s="16" t="s">
        <v>92</v>
      </c>
    </row>
    <row r="441" spans="2:65" s="1" customFormat="1" ht="16.5" customHeight="1">
      <c r="B441" s="132"/>
      <c r="C441" s="166" t="s">
        <v>774</v>
      </c>
      <c r="D441" s="166" t="s">
        <v>307</v>
      </c>
      <c r="E441" s="167" t="s">
        <v>775</v>
      </c>
      <c r="F441" s="168" t="s">
        <v>776</v>
      </c>
      <c r="G441" s="169" t="s">
        <v>743</v>
      </c>
      <c r="H441" s="170">
        <v>15.34</v>
      </c>
      <c r="I441" s="171"/>
      <c r="J441" s="172">
        <f>ROUND(I441*H441,2)</f>
        <v>0</v>
      </c>
      <c r="K441" s="168" t="s">
        <v>166</v>
      </c>
      <c r="L441" s="173"/>
      <c r="M441" s="174" t="s">
        <v>1</v>
      </c>
      <c r="N441" s="175" t="s">
        <v>47</v>
      </c>
      <c r="P441" s="142">
        <f>O441*H441</f>
        <v>0</v>
      </c>
      <c r="Q441" s="142">
        <v>1E-3</v>
      </c>
      <c r="R441" s="142">
        <f>Q441*H441</f>
        <v>1.5339999999999999E-2</v>
      </c>
      <c r="S441" s="142">
        <v>0</v>
      </c>
      <c r="T441" s="143">
        <f>S441*H441</f>
        <v>0</v>
      </c>
      <c r="AR441" s="144" t="s">
        <v>352</v>
      </c>
      <c r="AT441" s="144" t="s">
        <v>307</v>
      </c>
      <c r="AU441" s="144" t="s">
        <v>92</v>
      </c>
      <c r="AY441" s="16" t="s">
        <v>159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6" t="s">
        <v>90</v>
      </c>
      <c r="BK441" s="145">
        <f>ROUND(I441*H441,2)</f>
        <v>0</v>
      </c>
      <c r="BL441" s="16" t="s">
        <v>259</v>
      </c>
      <c r="BM441" s="144" t="s">
        <v>777</v>
      </c>
    </row>
    <row r="442" spans="2:65" s="12" customFormat="1">
      <c r="B442" s="152"/>
      <c r="D442" s="150" t="s">
        <v>303</v>
      </c>
      <c r="F442" s="154" t="s">
        <v>778</v>
      </c>
      <c r="H442" s="155">
        <v>15.34</v>
      </c>
      <c r="I442" s="156"/>
      <c r="L442" s="152"/>
      <c r="M442" s="157"/>
      <c r="T442" s="158"/>
      <c r="AT442" s="153" t="s">
        <v>303</v>
      </c>
      <c r="AU442" s="153" t="s">
        <v>92</v>
      </c>
      <c r="AV442" s="12" t="s">
        <v>92</v>
      </c>
      <c r="AW442" s="12" t="s">
        <v>3</v>
      </c>
      <c r="AX442" s="12" t="s">
        <v>90</v>
      </c>
      <c r="AY442" s="153" t="s">
        <v>159</v>
      </c>
    </row>
    <row r="443" spans="2:65" s="11" customFormat="1" ht="22.9" customHeight="1">
      <c r="B443" s="120"/>
      <c r="D443" s="121" t="s">
        <v>81</v>
      </c>
      <c r="E443" s="130" t="s">
        <v>645</v>
      </c>
      <c r="F443" s="130" t="s">
        <v>779</v>
      </c>
      <c r="I443" s="123"/>
      <c r="J443" s="131">
        <f>BK443</f>
        <v>0</v>
      </c>
      <c r="L443" s="120"/>
      <c r="M443" s="125"/>
      <c r="P443" s="126">
        <f>SUM(P444:P445)</f>
        <v>0</v>
      </c>
      <c r="R443" s="126">
        <f>SUM(R444:R445)</f>
        <v>0</v>
      </c>
      <c r="T443" s="127">
        <f>SUM(T444:T445)</f>
        <v>0</v>
      </c>
      <c r="AR443" s="121" t="s">
        <v>90</v>
      </c>
      <c r="AT443" s="128" t="s">
        <v>81</v>
      </c>
      <c r="AU443" s="128" t="s">
        <v>90</v>
      </c>
      <c r="AY443" s="121" t="s">
        <v>159</v>
      </c>
      <c r="BK443" s="129">
        <f>SUM(BK444:BK445)</f>
        <v>0</v>
      </c>
    </row>
    <row r="444" spans="2:65" s="1" customFormat="1" ht="16.5" customHeight="1">
      <c r="B444" s="132"/>
      <c r="C444" s="133" t="s">
        <v>780</v>
      </c>
      <c r="D444" s="133" t="s">
        <v>162</v>
      </c>
      <c r="E444" s="134" t="s">
        <v>781</v>
      </c>
      <c r="F444" s="135" t="s">
        <v>782</v>
      </c>
      <c r="G444" s="136" t="s">
        <v>203</v>
      </c>
      <c r="H444" s="137">
        <v>12</v>
      </c>
      <c r="I444" s="138"/>
      <c r="J444" s="139">
        <f>ROUND(I444*H444,2)</f>
        <v>0</v>
      </c>
      <c r="K444" s="135" t="s">
        <v>1</v>
      </c>
      <c r="L444" s="32"/>
      <c r="M444" s="140" t="s">
        <v>1</v>
      </c>
      <c r="N444" s="141" t="s">
        <v>47</v>
      </c>
      <c r="P444" s="142">
        <f>O444*H444</f>
        <v>0</v>
      </c>
      <c r="Q444" s="142">
        <v>0</v>
      </c>
      <c r="R444" s="142">
        <f>Q444*H444</f>
        <v>0</v>
      </c>
      <c r="S444" s="142">
        <v>0</v>
      </c>
      <c r="T444" s="143">
        <f>S444*H444</f>
        <v>0</v>
      </c>
      <c r="AR444" s="144" t="s">
        <v>167</v>
      </c>
      <c r="AT444" s="144" t="s">
        <v>162</v>
      </c>
      <c r="AU444" s="144" t="s">
        <v>92</v>
      </c>
      <c r="AY444" s="16" t="s">
        <v>159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6" t="s">
        <v>90</v>
      </c>
      <c r="BK444" s="145">
        <f>ROUND(I444*H444,2)</f>
        <v>0</v>
      </c>
      <c r="BL444" s="16" t="s">
        <v>167</v>
      </c>
      <c r="BM444" s="144" t="s">
        <v>783</v>
      </c>
    </row>
    <row r="445" spans="2:65" s="1" customFormat="1" ht="16.5" customHeight="1">
      <c r="B445" s="132"/>
      <c r="C445" s="133" t="s">
        <v>784</v>
      </c>
      <c r="D445" s="133" t="s">
        <v>162</v>
      </c>
      <c r="E445" s="134" t="s">
        <v>785</v>
      </c>
      <c r="F445" s="135" t="s">
        <v>786</v>
      </c>
      <c r="G445" s="136" t="s">
        <v>203</v>
      </c>
      <c r="H445" s="137">
        <v>23</v>
      </c>
      <c r="I445" s="138"/>
      <c r="J445" s="139">
        <f>ROUND(I445*H445,2)</f>
        <v>0</v>
      </c>
      <c r="K445" s="135" t="s">
        <v>1</v>
      </c>
      <c r="L445" s="32"/>
      <c r="M445" s="140" t="s">
        <v>1</v>
      </c>
      <c r="N445" s="141" t="s">
        <v>47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167</v>
      </c>
      <c r="AT445" s="144" t="s">
        <v>162</v>
      </c>
      <c r="AU445" s="144" t="s">
        <v>92</v>
      </c>
      <c r="AY445" s="16" t="s">
        <v>159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6" t="s">
        <v>90</v>
      </c>
      <c r="BK445" s="145">
        <f>ROUND(I445*H445,2)</f>
        <v>0</v>
      </c>
      <c r="BL445" s="16" t="s">
        <v>167</v>
      </c>
      <c r="BM445" s="144" t="s">
        <v>787</v>
      </c>
    </row>
    <row r="446" spans="2:65" s="11" customFormat="1" ht="22.9" customHeight="1">
      <c r="B446" s="120"/>
      <c r="D446" s="121" t="s">
        <v>81</v>
      </c>
      <c r="E446" s="130" t="s">
        <v>655</v>
      </c>
      <c r="F446" s="130" t="s">
        <v>788</v>
      </c>
      <c r="I446" s="123"/>
      <c r="J446" s="131">
        <f>BK446</f>
        <v>0</v>
      </c>
      <c r="L446" s="120"/>
      <c r="M446" s="125"/>
      <c r="P446" s="126">
        <f>P447</f>
        <v>0</v>
      </c>
      <c r="R446" s="126">
        <f>R447</f>
        <v>1.92655</v>
      </c>
      <c r="T446" s="127">
        <f>T447</f>
        <v>0</v>
      </c>
      <c r="AR446" s="121" t="s">
        <v>90</v>
      </c>
      <c r="AT446" s="128" t="s">
        <v>81</v>
      </c>
      <c r="AU446" s="128" t="s">
        <v>90</v>
      </c>
      <c r="AY446" s="121" t="s">
        <v>159</v>
      </c>
      <c r="BK446" s="129">
        <f>BK447</f>
        <v>0</v>
      </c>
    </row>
    <row r="447" spans="2:65" s="1" customFormat="1" ht="16.5" customHeight="1">
      <c r="B447" s="132"/>
      <c r="C447" s="133" t="s">
        <v>789</v>
      </c>
      <c r="D447" s="133" t="s">
        <v>162</v>
      </c>
      <c r="E447" s="134" t="s">
        <v>790</v>
      </c>
      <c r="F447" s="135" t="s">
        <v>791</v>
      </c>
      <c r="G447" s="136" t="s">
        <v>187</v>
      </c>
      <c r="H447" s="137">
        <v>1</v>
      </c>
      <c r="I447" s="138"/>
      <c r="J447" s="139">
        <f>ROUND(I447*H447,2)</f>
        <v>0</v>
      </c>
      <c r="K447" s="135" t="s">
        <v>1</v>
      </c>
      <c r="L447" s="32"/>
      <c r="M447" s="140" t="s">
        <v>1</v>
      </c>
      <c r="N447" s="141" t="s">
        <v>47</v>
      </c>
      <c r="P447" s="142">
        <f>O447*H447</f>
        <v>0</v>
      </c>
      <c r="Q447" s="142">
        <v>1.92655</v>
      </c>
      <c r="R447" s="142">
        <f>Q447*H447</f>
        <v>1.92655</v>
      </c>
      <c r="S447" s="142">
        <v>0</v>
      </c>
      <c r="T447" s="143">
        <f>S447*H447</f>
        <v>0</v>
      </c>
      <c r="AR447" s="144" t="s">
        <v>167</v>
      </c>
      <c r="AT447" s="144" t="s">
        <v>162</v>
      </c>
      <c r="AU447" s="144" t="s">
        <v>92</v>
      </c>
      <c r="AY447" s="16" t="s">
        <v>159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6" t="s">
        <v>90</v>
      </c>
      <c r="BK447" s="145">
        <f>ROUND(I447*H447,2)</f>
        <v>0</v>
      </c>
      <c r="BL447" s="16" t="s">
        <v>167</v>
      </c>
      <c r="BM447" s="144" t="s">
        <v>792</v>
      </c>
    </row>
    <row r="448" spans="2:65" s="11" customFormat="1" ht="22.9" customHeight="1">
      <c r="B448" s="120"/>
      <c r="D448" s="121" t="s">
        <v>81</v>
      </c>
      <c r="E448" s="130" t="s">
        <v>665</v>
      </c>
      <c r="F448" s="130" t="s">
        <v>793</v>
      </c>
      <c r="I448" s="123"/>
      <c r="J448" s="131">
        <f>BK448</f>
        <v>0</v>
      </c>
      <c r="L448" s="120"/>
      <c r="M448" s="125"/>
      <c r="P448" s="126">
        <f>SUM(P449:P456)</f>
        <v>0</v>
      </c>
      <c r="R448" s="126">
        <f>SUM(R449:R456)</f>
        <v>25.884755000000002</v>
      </c>
      <c r="T448" s="127">
        <f>SUM(T449:T456)</f>
        <v>0</v>
      </c>
      <c r="AR448" s="121" t="s">
        <v>90</v>
      </c>
      <c r="AT448" s="128" t="s">
        <v>81</v>
      </c>
      <c r="AU448" s="128" t="s">
        <v>90</v>
      </c>
      <c r="AY448" s="121" t="s">
        <v>159</v>
      </c>
      <c r="BK448" s="129">
        <f>SUM(BK449:BK456)</f>
        <v>0</v>
      </c>
    </row>
    <row r="449" spans="2:65" s="1" customFormat="1" ht="49.15" customHeight="1">
      <c r="B449" s="132"/>
      <c r="C449" s="133" t="s">
        <v>794</v>
      </c>
      <c r="D449" s="133" t="s">
        <v>162</v>
      </c>
      <c r="E449" s="134" t="s">
        <v>795</v>
      </c>
      <c r="F449" s="135" t="s">
        <v>796</v>
      </c>
      <c r="G449" s="136" t="s">
        <v>203</v>
      </c>
      <c r="H449" s="137">
        <v>31.5</v>
      </c>
      <c r="I449" s="138"/>
      <c r="J449" s="139">
        <f>ROUND(I449*H449,2)</f>
        <v>0</v>
      </c>
      <c r="K449" s="135" t="s">
        <v>166</v>
      </c>
      <c r="L449" s="32"/>
      <c r="M449" s="140" t="s">
        <v>1</v>
      </c>
      <c r="N449" s="141" t="s">
        <v>47</v>
      </c>
      <c r="P449" s="142">
        <f>O449*H449</f>
        <v>0</v>
      </c>
      <c r="Q449" s="142">
        <v>0.15540000000000001</v>
      </c>
      <c r="R449" s="142">
        <f>Q449*H449</f>
        <v>4.8951000000000002</v>
      </c>
      <c r="S449" s="142">
        <v>0</v>
      </c>
      <c r="T449" s="143">
        <f>S449*H449</f>
        <v>0</v>
      </c>
      <c r="AR449" s="144" t="s">
        <v>167</v>
      </c>
      <c r="AT449" s="144" t="s">
        <v>162</v>
      </c>
      <c r="AU449" s="144" t="s">
        <v>92</v>
      </c>
      <c r="AY449" s="16" t="s">
        <v>159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6" t="s">
        <v>90</v>
      </c>
      <c r="BK449" s="145">
        <f>ROUND(I449*H449,2)</f>
        <v>0</v>
      </c>
      <c r="BL449" s="16" t="s">
        <v>167</v>
      </c>
      <c r="BM449" s="144" t="s">
        <v>797</v>
      </c>
    </row>
    <row r="450" spans="2:65" s="1" customFormat="1">
      <c r="B450" s="32"/>
      <c r="D450" s="146" t="s">
        <v>169</v>
      </c>
      <c r="F450" s="147" t="s">
        <v>798</v>
      </c>
      <c r="I450" s="148"/>
      <c r="L450" s="32"/>
      <c r="M450" s="149"/>
      <c r="T450" s="56"/>
      <c r="AT450" s="16" t="s">
        <v>169</v>
      </c>
      <c r="AU450" s="16" t="s">
        <v>92</v>
      </c>
    </row>
    <row r="451" spans="2:65" s="1" customFormat="1" ht="16.5" customHeight="1">
      <c r="B451" s="132"/>
      <c r="C451" s="166" t="s">
        <v>799</v>
      </c>
      <c r="D451" s="166" t="s">
        <v>307</v>
      </c>
      <c r="E451" s="167" t="s">
        <v>800</v>
      </c>
      <c r="F451" s="168" t="s">
        <v>801</v>
      </c>
      <c r="G451" s="169" t="s">
        <v>203</v>
      </c>
      <c r="H451" s="170">
        <v>32.130000000000003</v>
      </c>
      <c r="I451" s="171"/>
      <c r="J451" s="172">
        <f>ROUND(I451*H451,2)</f>
        <v>0</v>
      </c>
      <c r="K451" s="168" t="s">
        <v>166</v>
      </c>
      <c r="L451" s="173"/>
      <c r="M451" s="174" t="s">
        <v>1</v>
      </c>
      <c r="N451" s="175" t="s">
        <v>47</v>
      </c>
      <c r="P451" s="142">
        <f>O451*H451</f>
        <v>0</v>
      </c>
      <c r="Q451" s="142">
        <v>0.10199999999999999</v>
      </c>
      <c r="R451" s="142">
        <f>Q451*H451</f>
        <v>3.2772600000000001</v>
      </c>
      <c r="S451" s="142">
        <v>0</v>
      </c>
      <c r="T451" s="143">
        <f>S451*H451</f>
        <v>0</v>
      </c>
      <c r="AR451" s="144" t="s">
        <v>217</v>
      </c>
      <c r="AT451" s="144" t="s">
        <v>307</v>
      </c>
      <c r="AU451" s="144" t="s">
        <v>92</v>
      </c>
      <c r="AY451" s="16" t="s">
        <v>159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6" t="s">
        <v>90</v>
      </c>
      <c r="BK451" s="145">
        <f>ROUND(I451*H451,2)</f>
        <v>0</v>
      </c>
      <c r="BL451" s="16" t="s">
        <v>167</v>
      </c>
      <c r="BM451" s="144" t="s">
        <v>802</v>
      </c>
    </row>
    <row r="452" spans="2:65" s="12" customFormat="1">
      <c r="B452" s="152"/>
      <c r="D452" s="150" t="s">
        <v>303</v>
      </c>
      <c r="F452" s="154" t="s">
        <v>803</v>
      </c>
      <c r="H452" s="155">
        <v>32.130000000000003</v>
      </c>
      <c r="I452" s="156"/>
      <c r="L452" s="152"/>
      <c r="M452" s="157"/>
      <c r="T452" s="158"/>
      <c r="AT452" s="153" t="s">
        <v>303</v>
      </c>
      <c r="AU452" s="153" t="s">
        <v>92</v>
      </c>
      <c r="AV452" s="12" t="s">
        <v>92</v>
      </c>
      <c r="AW452" s="12" t="s">
        <v>3</v>
      </c>
      <c r="AX452" s="12" t="s">
        <v>90</v>
      </c>
      <c r="AY452" s="153" t="s">
        <v>159</v>
      </c>
    </row>
    <row r="453" spans="2:65" s="1" customFormat="1" ht="24.2" customHeight="1">
      <c r="B453" s="132"/>
      <c r="C453" s="133" t="s">
        <v>804</v>
      </c>
      <c r="D453" s="133" t="s">
        <v>162</v>
      </c>
      <c r="E453" s="134" t="s">
        <v>805</v>
      </c>
      <c r="F453" s="135" t="s">
        <v>806</v>
      </c>
      <c r="G453" s="136" t="s">
        <v>165</v>
      </c>
      <c r="H453" s="137">
        <v>7.85</v>
      </c>
      <c r="I453" s="138"/>
      <c r="J453" s="139">
        <f>ROUND(I453*H453,2)</f>
        <v>0</v>
      </c>
      <c r="K453" s="135" t="s">
        <v>166</v>
      </c>
      <c r="L453" s="32"/>
      <c r="M453" s="140" t="s">
        <v>1</v>
      </c>
      <c r="N453" s="141" t="s">
        <v>47</v>
      </c>
      <c r="P453" s="142">
        <f>O453*H453</f>
        <v>0</v>
      </c>
      <c r="Q453" s="142">
        <v>2.2563399999999998</v>
      </c>
      <c r="R453" s="142">
        <f>Q453*H453</f>
        <v>17.712268999999999</v>
      </c>
      <c r="S453" s="142">
        <v>0</v>
      </c>
      <c r="T453" s="143">
        <f>S453*H453</f>
        <v>0</v>
      </c>
      <c r="AR453" s="144" t="s">
        <v>167</v>
      </c>
      <c r="AT453" s="144" t="s">
        <v>162</v>
      </c>
      <c r="AU453" s="144" t="s">
        <v>92</v>
      </c>
      <c r="AY453" s="16" t="s">
        <v>159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6" t="s">
        <v>90</v>
      </c>
      <c r="BK453" s="145">
        <f>ROUND(I453*H453,2)</f>
        <v>0</v>
      </c>
      <c r="BL453" s="16" t="s">
        <v>167</v>
      </c>
      <c r="BM453" s="144" t="s">
        <v>807</v>
      </c>
    </row>
    <row r="454" spans="2:65" s="1" customFormat="1">
      <c r="B454" s="32"/>
      <c r="D454" s="146" t="s">
        <v>169</v>
      </c>
      <c r="F454" s="147" t="s">
        <v>808</v>
      </c>
      <c r="I454" s="148"/>
      <c r="L454" s="32"/>
      <c r="M454" s="149"/>
      <c r="T454" s="56"/>
      <c r="AT454" s="16" t="s">
        <v>169</v>
      </c>
      <c r="AU454" s="16" t="s">
        <v>92</v>
      </c>
    </row>
    <row r="455" spans="2:65" s="1" customFormat="1" ht="37.9" customHeight="1">
      <c r="B455" s="132"/>
      <c r="C455" s="133" t="s">
        <v>809</v>
      </c>
      <c r="D455" s="133" t="s">
        <v>162</v>
      </c>
      <c r="E455" s="134" t="s">
        <v>810</v>
      </c>
      <c r="F455" s="135" t="s">
        <v>811</v>
      </c>
      <c r="G455" s="136" t="s">
        <v>203</v>
      </c>
      <c r="H455" s="137">
        <v>12.6</v>
      </c>
      <c r="I455" s="138"/>
      <c r="J455" s="139">
        <f>ROUND(I455*H455,2)</f>
        <v>0</v>
      </c>
      <c r="K455" s="135" t="s">
        <v>166</v>
      </c>
      <c r="L455" s="32"/>
      <c r="M455" s="140" t="s">
        <v>1</v>
      </c>
      <c r="N455" s="141" t="s">
        <v>47</v>
      </c>
      <c r="P455" s="142">
        <f>O455*H455</f>
        <v>0</v>
      </c>
      <c r="Q455" s="142">
        <v>1.0000000000000001E-5</v>
      </c>
      <c r="R455" s="142">
        <f>Q455*H455</f>
        <v>1.26E-4</v>
      </c>
      <c r="S455" s="142">
        <v>0</v>
      </c>
      <c r="T455" s="143">
        <f>S455*H455</f>
        <v>0</v>
      </c>
      <c r="AR455" s="144" t="s">
        <v>167</v>
      </c>
      <c r="AT455" s="144" t="s">
        <v>162</v>
      </c>
      <c r="AU455" s="144" t="s">
        <v>92</v>
      </c>
      <c r="AY455" s="16" t="s">
        <v>159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6" t="s">
        <v>90</v>
      </c>
      <c r="BK455" s="145">
        <f>ROUND(I455*H455,2)</f>
        <v>0</v>
      </c>
      <c r="BL455" s="16" t="s">
        <v>167</v>
      </c>
      <c r="BM455" s="144" t="s">
        <v>812</v>
      </c>
    </row>
    <row r="456" spans="2:65" s="1" customFormat="1">
      <c r="B456" s="32"/>
      <c r="D456" s="146" t="s">
        <v>169</v>
      </c>
      <c r="F456" s="147" t="s">
        <v>813</v>
      </c>
      <c r="I456" s="148"/>
      <c r="L456" s="32"/>
      <c r="M456" s="149"/>
      <c r="T456" s="56"/>
      <c r="AT456" s="16" t="s">
        <v>169</v>
      </c>
      <c r="AU456" s="16" t="s">
        <v>92</v>
      </c>
    </row>
    <row r="457" spans="2:65" s="11" customFormat="1" ht="22.9" customHeight="1">
      <c r="B457" s="120"/>
      <c r="D457" s="121" t="s">
        <v>81</v>
      </c>
      <c r="E457" s="130" t="s">
        <v>676</v>
      </c>
      <c r="F457" s="130" t="s">
        <v>814</v>
      </c>
      <c r="I457" s="123"/>
      <c r="J457" s="131">
        <f>BK457</f>
        <v>0</v>
      </c>
      <c r="L457" s="120"/>
      <c r="M457" s="125"/>
      <c r="P457" s="126">
        <f>SUM(P458:P469)</f>
        <v>0</v>
      </c>
      <c r="R457" s="126">
        <f>SUM(R458:R469)</f>
        <v>273.60904999999997</v>
      </c>
      <c r="T457" s="127">
        <f>SUM(T458:T469)</f>
        <v>1.84</v>
      </c>
      <c r="AR457" s="121" t="s">
        <v>90</v>
      </c>
      <c r="AT457" s="128" t="s">
        <v>81</v>
      </c>
      <c r="AU457" s="128" t="s">
        <v>90</v>
      </c>
      <c r="AY457" s="121" t="s">
        <v>159</v>
      </c>
      <c r="BK457" s="129">
        <f>SUM(BK458:BK469)</f>
        <v>0</v>
      </c>
    </row>
    <row r="458" spans="2:65" s="1" customFormat="1" ht="49.15" customHeight="1">
      <c r="B458" s="132"/>
      <c r="C458" s="133" t="s">
        <v>815</v>
      </c>
      <c r="D458" s="133" t="s">
        <v>162</v>
      </c>
      <c r="E458" s="134" t="s">
        <v>816</v>
      </c>
      <c r="F458" s="135" t="s">
        <v>817</v>
      </c>
      <c r="G458" s="136" t="s">
        <v>203</v>
      </c>
      <c r="H458" s="137">
        <v>26</v>
      </c>
      <c r="I458" s="138"/>
      <c r="J458" s="139">
        <f>ROUND(I458*H458,2)</f>
        <v>0</v>
      </c>
      <c r="K458" s="135" t="s">
        <v>166</v>
      </c>
      <c r="L458" s="32"/>
      <c r="M458" s="140" t="s">
        <v>1</v>
      </c>
      <c r="N458" s="141" t="s">
        <v>47</v>
      </c>
      <c r="P458" s="142">
        <f>O458*H458</f>
        <v>0</v>
      </c>
      <c r="Q458" s="142">
        <v>0.13095999999999999</v>
      </c>
      <c r="R458" s="142">
        <f>Q458*H458</f>
        <v>3.40496</v>
      </c>
      <c r="S458" s="142">
        <v>0</v>
      </c>
      <c r="T458" s="143">
        <f>S458*H458</f>
        <v>0</v>
      </c>
      <c r="AR458" s="144" t="s">
        <v>167</v>
      </c>
      <c r="AT458" s="144" t="s">
        <v>162</v>
      </c>
      <c r="AU458" s="144" t="s">
        <v>92</v>
      </c>
      <c r="AY458" s="16" t="s">
        <v>159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6" t="s">
        <v>90</v>
      </c>
      <c r="BK458" s="145">
        <f>ROUND(I458*H458,2)</f>
        <v>0</v>
      </c>
      <c r="BL458" s="16" t="s">
        <v>167</v>
      </c>
      <c r="BM458" s="144" t="s">
        <v>818</v>
      </c>
    </row>
    <row r="459" spans="2:65" s="1" customFormat="1">
      <c r="B459" s="32"/>
      <c r="D459" s="146" t="s">
        <v>169</v>
      </c>
      <c r="F459" s="147" t="s">
        <v>819</v>
      </c>
      <c r="I459" s="148"/>
      <c r="L459" s="32"/>
      <c r="M459" s="149"/>
      <c r="T459" s="56"/>
      <c r="AT459" s="16" t="s">
        <v>169</v>
      </c>
      <c r="AU459" s="16" t="s">
        <v>92</v>
      </c>
    </row>
    <row r="460" spans="2:65" s="1" customFormat="1" ht="24.2" customHeight="1">
      <c r="B460" s="132"/>
      <c r="C460" s="166" t="s">
        <v>820</v>
      </c>
      <c r="D460" s="166" t="s">
        <v>307</v>
      </c>
      <c r="E460" s="167" t="s">
        <v>821</v>
      </c>
      <c r="F460" s="168" t="s">
        <v>822</v>
      </c>
      <c r="G460" s="169" t="s">
        <v>203</v>
      </c>
      <c r="H460" s="170">
        <v>27.3</v>
      </c>
      <c r="I460" s="171"/>
      <c r="J460" s="172">
        <f>ROUND(I460*H460,2)</f>
        <v>0</v>
      </c>
      <c r="K460" s="168" t="s">
        <v>1</v>
      </c>
      <c r="L460" s="173"/>
      <c r="M460" s="174" t="s">
        <v>1</v>
      </c>
      <c r="N460" s="175" t="s">
        <v>47</v>
      </c>
      <c r="P460" s="142">
        <f>O460*H460</f>
        <v>0</v>
      </c>
      <c r="Q460" s="142">
        <v>0.12</v>
      </c>
      <c r="R460" s="142">
        <f>Q460*H460</f>
        <v>3.2759999999999998</v>
      </c>
      <c r="S460" s="142">
        <v>0</v>
      </c>
      <c r="T460" s="143">
        <f>S460*H460</f>
        <v>0</v>
      </c>
      <c r="AR460" s="144" t="s">
        <v>217</v>
      </c>
      <c r="AT460" s="144" t="s">
        <v>307</v>
      </c>
      <c r="AU460" s="144" t="s">
        <v>92</v>
      </c>
      <c r="AY460" s="16" t="s">
        <v>159</v>
      </c>
      <c r="BE460" s="145">
        <f>IF(N460="základní",J460,0)</f>
        <v>0</v>
      </c>
      <c r="BF460" s="145">
        <f>IF(N460="snížená",J460,0)</f>
        <v>0</v>
      </c>
      <c r="BG460" s="145">
        <f>IF(N460="zákl. přenesená",J460,0)</f>
        <v>0</v>
      </c>
      <c r="BH460" s="145">
        <f>IF(N460="sníž. přenesená",J460,0)</f>
        <v>0</v>
      </c>
      <c r="BI460" s="145">
        <f>IF(N460="nulová",J460,0)</f>
        <v>0</v>
      </c>
      <c r="BJ460" s="16" t="s">
        <v>90</v>
      </c>
      <c r="BK460" s="145">
        <f>ROUND(I460*H460,2)</f>
        <v>0</v>
      </c>
      <c r="BL460" s="16" t="s">
        <v>167</v>
      </c>
      <c r="BM460" s="144" t="s">
        <v>823</v>
      </c>
    </row>
    <row r="461" spans="2:65" s="12" customFormat="1">
      <c r="B461" s="152"/>
      <c r="D461" s="150" t="s">
        <v>303</v>
      </c>
      <c r="F461" s="154" t="s">
        <v>824</v>
      </c>
      <c r="H461" s="155">
        <v>27.3</v>
      </c>
      <c r="I461" s="156"/>
      <c r="L461" s="152"/>
      <c r="M461" s="157"/>
      <c r="T461" s="158"/>
      <c r="AT461" s="153" t="s">
        <v>303</v>
      </c>
      <c r="AU461" s="153" t="s">
        <v>92</v>
      </c>
      <c r="AV461" s="12" t="s">
        <v>92</v>
      </c>
      <c r="AW461" s="12" t="s">
        <v>3</v>
      </c>
      <c r="AX461" s="12" t="s">
        <v>90</v>
      </c>
      <c r="AY461" s="153" t="s">
        <v>159</v>
      </c>
    </row>
    <row r="462" spans="2:65" s="1" customFormat="1" ht="49.15" customHeight="1">
      <c r="B462" s="132"/>
      <c r="C462" s="133" t="s">
        <v>825</v>
      </c>
      <c r="D462" s="133" t="s">
        <v>162</v>
      </c>
      <c r="E462" s="134" t="s">
        <v>826</v>
      </c>
      <c r="F462" s="135" t="s">
        <v>827</v>
      </c>
      <c r="G462" s="136" t="s">
        <v>182</v>
      </c>
      <c r="H462" s="137">
        <v>39</v>
      </c>
      <c r="I462" s="138"/>
      <c r="J462" s="139">
        <f>ROUND(I462*H462,2)</f>
        <v>0</v>
      </c>
      <c r="K462" s="135" t="s">
        <v>166</v>
      </c>
      <c r="L462" s="32"/>
      <c r="M462" s="140" t="s">
        <v>1</v>
      </c>
      <c r="N462" s="141" t="s">
        <v>47</v>
      </c>
      <c r="P462" s="142">
        <f>O462*H462</f>
        <v>0</v>
      </c>
      <c r="Q462" s="142">
        <v>2.681E-2</v>
      </c>
      <c r="R462" s="142">
        <f>Q462*H462</f>
        <v>1.04559</v>
      </c>
      <c r="S462" s="142">
        <v>0</v>
      </c>
      <c r="T462" s="143">
        <f>S462*H462</f>
        <v>0</v>
      </c>
      <c r="AR462" s="144" t="s">
        <v>167</v>
      </c>
      <c r="AT462" s="144" t="s">
        <v>162</v>
      </c>
      <c r="AU462" s="144" t="s">
        <v>92</v>
      </c>
      <c r="AY462" s="16" t="s">
        <v>159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6" t="s">
        <v>90</v>
      </c>
      <c r="BK462" s="145">
        <f>ROUND(I462*H462,2)</f>
        <v>0</v>
      </c>
      <c r="BL462" s="16" t="s">
        <v>167</v>
      </c>
      <c r="BM462" s="144" t="s">
        <v>828</v>
      </c>
    </row>
    <row r="463" spans="2:65" s="1" customFormat="1">
      <c r="B463" s="32"/>
      <c r="D463" s="146" t="s">
        <v>169</v>
      </c>
      <c r="F463" s="147" t="s">
        <v>829</v>
      </c>
      <c r="I463" s="148"/>
      <c r="L463" s="32"/>
      <c r="M463" s="149"/>
      <c r="T463" s="56"/>
      <c r="AT463" s="16" t="s">
        <v>169</v>
      </c>
      <c r="AU463" s="16" t="s">
        <v>92</v>
      </c>
    </row>
    <row r="464" spans="2:65" s="1" customFormat="1" ht="90" customHeight="1">
      <c r="B464" s="132"/>
      <c r="C464" s="133" t="s">
        <v>830</v>
      </c>
      <c r="D464" s="133" t="s">
        <v>162</v>
      </c>
      <c r="E464" s="134" t="s">
        <v>831</v>
      </c>
      <c r="F464" s="135" t="s">
        <v>832</v>
      </c>
      <c r="G464" s="136" t="s">
        <v>203</v>
      </c>
      <c r="H464" s="137">
        <v>16</v>
      </c>
      <c r="I464" s="138"/>
      <c r="J464" s="139">
        <f>ROUND(I464*H464,2)</f>
        <v>0</v>
      </c>
      <c r="K464" s="135" t="s">
        <v>166</v>
      </c>
      <c r="L464" s="32"/>
      <c r="M464" s="140" t="s">
        <v>1</v>
      </c>
      <c r="N464" s="141" t="s">
        <v>47</v>
      </c>
      <c r="P464" s="142">
        <f>O464*H464</f>
        <v>0</v>
      </c>
      <c r="Q464" s="142">
        <v>0</v>
      </c>
      <c r="R464" s="142">
        <f>Q464*H464</f>
        <v>0</v>
      </c>
      <c r="S464" s="142">
        <v>9.7000000000000003E-2</v>
      </c>
      <c r="T464" s="143">
        <f>S464*H464</f>
        <v>1.552</v>
      </c>
      <c r="AR464" s="144" t="s">
        <v>167</v>
      </c>
      <c r="AT464" s="144" t="s">
        <v>162</v>
      </c>
      <c r="AU464" s="144" t="s">
        <v>92</v>
      </c>
      <c r="AY464" s="16" t="s">
        <v>159</v>
      </c>
      <c r="BE464" s="145">
        <f>IF(N464="základní",J464,0)</f>
        <v>0</v>
      </c>
      <c r="BF464" s="145">
        <f>IF(N464="snížená",J464,0)</f>
        <v>0</v>
      </c>
      <c r="BG464" s="145">
        <f>IF(N464="zákl. přenesená",J464,0)</f>
        <v>0</v>
      </c>
      <c r="BH464" s="145">
        <f>IF(N464="sníž. přenesená",J464,0)</f>
        <v>0</v>
      </c>
      <c r="BI464" s="145">
        <f>IF(N464="nulová",J464,0)</f>
        <v>0</v>
      </c>
      <c r="BJ464" s="16" t="s">
        <v>90</v>
      </c>
      <c r="BK464" s="145">
        <f>ROUND(I464*H464,2)</f>
        <v>0</v>
      </c>
      <c r="BL464" s="16" t="s">
        <v>167</v>
      </c>
      <c r="BM464" s="144" t="s">
        <v>833</v>
      </c>
    </row>
    <row r="465" spans="2:65" s="1" customFormat="1">
      <c r="B465" s="32"/>
      <c r="D465" s="146" t="s">
        <v>169</v>
      </c>
      <c r="F465" s="147" t="s">
        <v>834</v>
      </c>
      <c r="I465" s="148"/>
      <c r="L465" s="32"/>
      <c r="M465" s="149"/>
      <c r="T465" s="56"/>
      <c r="AT465" s="16" t="s">
        <v>169</v>
      </c>
      <c r="AU465" s="16" t="s">
        <v>92</v>
      </c>
    </row>
    <row r="466" spans="2:65" s="1" customFormat="1" ht="66.75" customHeight="1">
      <c r="B466" s="132"/>
      <c r="C466" s="133" t="s">
        <v>835</v>
      </c>
      <c r="D466" s="133" t="s">
        <v>162</v>
      </c>
      <c r="E466" s="134" t="s">
        <v>836</v>
      </c>
      <c r="F466" s="135" t="s">
        <v>837</v>
      </c>
      <c r="G466" s="136" t="s">
        <v>182</v>
      </c>
      <c r="H466" s="137">
        <v>16</v>
      </c>
      <c r="I466" s="138"/>
      <c r="J466" s="139">
        <f>ROUND(I466*H466,2)</f>
        <v>0</v>
      </c>
      <c r="K466" s="135" t="s">
        <v>166</v>
      </c>
      <c r="L466" s="32"/>
      <c r="M466" s="140" t="s">
        <v>1</v>
      </c>
      <c r="N466" s="141" t="s">
        <v>47</v>
      </c>
      <c r="P466" s="142">
        <f>O466*H466</f>
        <v>0</v>
      </c>
      <c r="Q466" s="142">
        <v>0</v>
      </c>
      <c r="R466" s="142">
        <f>Q466*H466</f>
        <v>0</v>
      </c>
      <c r="S466" s="142">
        <v>1.7999999999999999E-2</v>
      </c>
      <c r="T466" s="143">
        <f>S466*H466</f>
        <v>0.28799999999999998</v>
      </c>
      <c r="AR466" s="144" t="s">
        <v>167</v>
      </c>
      <c r="AT466" s="144" t="s">
        <v>162</v>
      </c>
      <c r="AU466" s="144" t="s">
        <v>92</v>
      </c>
      <c r="AY466" s="16" t="s">
        <v>159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6" t="s">
        <v>90</v>
      </c>
      <c r="BK466" s="145">
        <f>ROUND(I466*H466,2)</f>
        <v>0</v>
      </c>
      <c r="BL466" s="16" t="s">
        <v>167</v>
      </c>
      <c r="BM466" s="144" t="s">
        <v>838</v>
      </c>
    </row>
    <row r="467" spans="2:65" s="1" customFormat="1">
      <c r="B467" s="32"/>
      <c r="D467" s="146" t="s">
        <v>169</v>
      </c>
      <c r="F467" s="147" t="s">
        <v>839</v>
      </c>
      <c r="I467" s="148"/>
      <c r="L467" s="32"/>
      <c r="M467" s="149"/>
      <c r="T467" s="56"/>
      <c r="AT467" s="16" t="s">
        <v>169</v>
      </c>
      <c r="AU467" s="16" t="s">
        <v>92</v>
      </c>
    </row>
    <row r="468" spans="2:65" s="1" customFormat="1" ht="24.2" customHeight="1">
      <c r="B468" s="132"/>
      <c r="C468" s="133" t="s">
        <v>840</v>
      </c>
      <c r="D468" s="133" t="s">
        <v>162</v>
      </c>
      <c r="E468" s="134" t="s">
        <v>841</v>
      </c>
      <c r="F468" s="135" t="s">
        <v>842</v>
      </c>
      <c r="G468" s="136" t="s">
        <v>165</v>
      </c>
      <c r="H468" s="137">
        <v>135</v>
      </c>
      <c r="I468" s="138"/>
      <c r="J468" s="139">
        <f>ROUND(I468*H468,2)</f>
        <v>0</v>
      </c>
      <c r="K468" s="135" t="s">
        <v>166</v>
      </c>
      <c r="L468" s="32"/>
      <c r="M468" s="140" t="s">
        <v>1</v>
      </c>
      <c r="N468" s="141" t="s">
        <v>47</v>
      </c>
      <c r="P468" s="142">
        <f>O468*H468</f>
        <v>0</v>
      </c>
      <c r="Q468" s="142">
        <v>1.9695</v>
      </c>
      <c r="R468" s="142">
        <f>Q468*H468</f>
        <v>265.88249999999999</v>
      </c>
      <c r="S468" s="142">
        <v>0</v>
      </c>
      <c r="T468" s="143">
        <f>S468*H468</f>
        <v>0</v>
      </c>
      <c r="AR468" s="144" t="s">
        <v>167</v>
      </c>
      <c r="AT468" s="144" t="s">
        <v>162</v>
      </c>
      <c r="AU468" s="144" t="s">
        <v>92</v>
      </c>
      <c r="AY468" s="16" t="s">
        <v>159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6" t="s">
        <v>90</v>
      </c>
      <c r="BK468" s="145">
        <f>ROUND(I468*H468,2)</f>
        <v>0</v>
      </c>
      <c r="BL468" s="16" t="s">
        <v>167</v>
      </c>
      <c r="BM468" s="144" t="s">
        <v>843</v>
      </c>
    </row>
    <row r="469" spans="2:65" s="1" customFormat="1">
      <c r="B469" s="32"/>
      <c r="D469" s="146" t="s">
        <v>169</v>
      </c>
      <c r="F469" s="147" t="s">
        <v>844</v>
      </c>
      <c r="I469" s="148"/>
      <c r="L469" s="32"/>
      <c r="M469" s="149"/>
      <c r="T469" s="56"/>
      <c r="AT469" s="16" t="s">
        <v>169</v>
      </c>
      <c r="AU469" s="16" t="s">
        <v>92</v>
      </c>
    </row>
    <row r="470" spans="2:65" s="11" customFormat="1" ht="22.9" customHeight="1">
      <c r="B470" s="120"/>
      <c r="D470" s="121" t="s">
        <v>81</v>
      </c>
      <c r="E470" s="130" t="s">
        <v>681</v>
      </c>
      <c r="F470" s="130" t="s">
        <v>845</v>
      </c>
      <c r="I470" s="123"/>
      <c r="J470" s="131">
        <f>BK470</f>
        <v>0</v>
      </c>
      <c r="L470" s="120"/>
      <c r="M470" s="125"/>
      <c r="P470" s="126">
        <f>SUM(P471:P474)</f>
        <v>0</v>
      </c>
      <c r="R470" s="126">
        <f>SUM(R471:R474)</f>
        <v>0.21320000000000003</v>
      </c>
      <c r="T470" s="127">
        <f>SUM(T471:T474)</f>
        <v>0</v>
      </c>
      <c r="AR470" s="121" t="s">
        <v>90</v>
      </c>
      <c r="AT470" s="128" t="s">
        <v>81</v>
      </c>
      <c r="AU470" s="128" t="s">
        <v>90</v>
      </c>
      <c r="AY470" s="121" t="s">
        <v>159</v>
      </c>
      <c r="BK470" s="129">
        <f>SUM(BK471:BK474)</f>
        <v>0</v>
      </c>
    </row>
    <row r="471" spans="2:65" s="1" customFormat="1" ht="33" customHeight="1">
      <c r="B471" s="132"/>
      <c r="C471" s="133" t="s">
        <v>846</v>
      </c>
      <c r="D471" s="133" t="s">
        <v>162</v>
      </c>
      <c r="E471" s="134" t="s">
        <v>847</v>
      </c>
      <c r="F471" s="135" t="s">
        <v>848</v>
      </c>
      <c r="G471" s="136" t="s">
        <v>203</v>
      </c>
      <c r="H471" s="137">
        <v>26</v>
      </c>
      <c r="I471" s="138"/>
      <c r="J471" s="139">
        <f>ROUND(I471*H471,2)</f>
        <v>0</v>
      </c>
      <c r="K471" s="135" t="s">
        <v>166</v>
      </c>
      <c r="L471" s="32"/>
      <c r="M471" s="140" t="s">
        <v>1</v>
      </c>
      <c r="N471" s="141" t="s">
        <v>47</v>
      </c>
      <c r="P471" s="142">
        <f>O471*H471</f>
        <v>0</v>
      </c>
      <c r="Q471" s="142">
        <v>8.2000000000000007E-3</v>
      </c>
      <c r="R471" s="142">
        <f>Q471*H471</f>
        <v>0.21320000000000003</v>
      </c>
      <c r="S471" s="142">
        <v>0</v>
      </c>
      <c r="T471" s="143">
        <f>S471*H471</f>
        <v>0</v>
      </c>
      <c r="AR471" s="144" t="s">
        <v>167</v>
      </c>
      <c r="AT471" s="144" t="s">
        <v>162</v>
      </c>
      <c r="AU471" s="144" t="s">
        <v>92</v>
      </c>
      <c r="AY471" s="16" t="s">
        <v>159</v>
      </c>
      <c r="BE471" s="145">
        <f>IF(N471="základní",J471,0)</f>
        <v>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6" t="s">
        <v>90</v>
      </c>
      <c r="BK471" s="145">
        <f>ROUND(I471*H471,2)</f>
        <v>0</v>
      </c>
      <c r="BL471" s="16" t="s">
        <v>167</v>
      </c>
      <c r="BM471" s="144" t="s">
        <v>849</v>
      </c>
    </row>
    <row r="472" spans="2:65" s="1" customFormat="1">
      <c r="B472" s="32"/>
      <c r="D472" s="146" t="s">
        <v>169</v>
      </c>
      <c r="F472" s="147" t="s">
        <v>850</v>
      </c>
      <c r="I472" s="148"/>
      <c r="L472" s="32"/>
      <c r="M472" s="149"/>
      <c r="T472" s="56"/>
      <c r="AT472" s="16" t="s">
        <v>169</v>
      </c>
      <c r="AU472" s="16" t="s">
        <v>92</v>
      </c>
    </row>
    <row r="473" spans="2:65" s="1" customFormat="1" ht="33" customHeight="1">
      <c r="B473" s="132"/>
      <c r="C473" s="133" t="s">
        <v>851</v>
      </c>
      <c r="D473" s="133" t="s">
        <v>162</v>
      </c>
      <c r="E473" s="134" t="s">
        <v>852</v>
      </c>
      <c r="F473" s="135" t="s">
        <v>853</v>
      </c>
      <c r="G473" s="136" t="s">
        <v>203</v>
      </c>
      <c r="H473" s="137">
        <v>26</v>
      </c>
      <c r="I473" s="138"/>
      <c r="J473" s="139">
        <f>ROUND(I473*H473,2)</f>
        <v>0</v>
      </c>
      <c r="K473" s="135" t="s">
        <v>166</v>
      </c>
      <c r="L473" s="32"/>
      <c r="M473" s="140" t="s">
        <v>1</v>
      </c>
      <c r="N473" s="141" t="s">
        <v>47</v>
      </c>
      <c r="P473" s="142">
        <f>O473*H473</f>
        <v>0</v>
      </c>
      <c r="Q473" s="142">
        <v>0</v>
      </c>
      <c r="R473" s="142">
        <f>Q473*H473</f>
        <v>0</v>
      </c>
      <c r="S473" s="142">
        <v>0</v>
      </c>
      <c r="T473" s="143">
        <f>S473*H473</f>
        <v>0</v>
      </c>
      <c r="AR473" s="144" t="s">
        <v>167</v>
      </c>
      <c r="AT473" s="144" t="s">
        <v>162</v>
      </c>
      <c r="AU473" s="144" t="s">
        <v>92</v>
      </c>
      <c r="AY473" s="16" t="s">
        <v>159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6" t="s">
        <v>90</v>
      </c>
      <c r="BK473" s="145">
        <f>ROUND(I473*H473,2)</f>
        <v>0</v>
      </c>
      <c r="BL473" s="16" t="s">
        <v>167</v>
      </c>
      <c r="BM473" s="144" t="s">
        <v>854</v>
      </c>
    </row>
    <row r="474" spans="2:65" s="1" customFormat="1">
      <c r="B474" s="32"/>
      <c r="D474" s="146" t="s">
        <v>169</v>
      </c>
      <c r="F474" s="147" t="s">
        <v>855</v>
      </c>
      <c r="I474" s="148"/>
      <c r="L474" s="32"/>
      <c r="M474" s="149"/>
      <c r="T474" s="56"/>
      <c r="AT474" s="16" t="s">
        <v>169</v>
      </c>
      <c r="AU474" s="16" t="s">
        <v>92</v>
      </c>
    </row>
    <row r="475" spans="2:65" s="11" customFormat="1" ht="22.9" customHeight="1">
      <c r="B475" s="120"/>
      <c r="D475" s="121" t="s">
        <v>81</v>
      </c>
      <c r="E475" s="130" t="s">
        <v>693</v>
      </c>
      <c r="F475" s="130" t="s">
        <v>856</v>
      </c>
      <c r="I475" s="123"/>
      <c r="J475" s="131">
        <f>BK475</f>
        <v>0</v>
      </c>
      <c r="L475" s="120"/>
      <c r="M475" s="125"/>
      <c r="P475" s="126">
        <f>SUM(P476:P489)</f>
        <v>0</v>
      </c>
      <c r="R475" s="126">
        <f>SUM(R476:R489)</f>
        <v>7.6923782999999997</v>
      </c>
      <c r="T475" s="127">
        <f>SUM(T476:T489)</f>
        <v>189.14160000000001</v>
      </c>
      <c r="AR475" s="121" t="s">
        <v>90</v>
      </c>
      <c r="AT475" s="128" t="s">
        <v>81</v>
      </c>
      <c r="AU475" s="128" t="s">
        <v>90</v>
      </c>
      <c r="AY475" s="121" t="s">
        <v>159</v>
      </c>
      <c r="BK475" s="129">
        <f>SUM(BK476:BK489)</f>
        <v>0</v>
      </c>
    </row>
    <row r="476" spans="2:65" s="1" customFormat="1" ht="24.2" customHeight="1">
      <c r="B476" s="132"/>
      <c r="C476" s="133" t="s">
        <v>857</v>
      </c>
      <c r="D476" s="133" t="s">
        <v>162</v>
      </c>
      <c r="E476" s="134" t="s">
        <v>858</v>
      </c>
      <c r="F476" s="135" t="s">
        <v>859</v>
      </c>
      <c r="G476" s="136" t="s">
        <v>165</v>
      </c>
      <c r="H476" s="137">
        <v>12.67</v>
      </c>
      <c r="I476" s="138"/>
      <c r="J476" s="139">
        <f>ROUND(I476*H476,2)</f>
        <v>0</v>
      </c>
      <c r="K476" s="135" t="s">
        <v>166</v>
      </c>
      <c r="L476" s="32"/>
      <c r="M476" s="140" t="s">
        <v>1</v>
      </c>
      <c r="N476" s="141" t="s">
        <v>47</v>
      </c>
      <c r="P476" s="142">
        <f>O476*H476</f>
        <v>0</v>
      </c>
      <c r="Q476" s="142">
        <v>0.12</v>
      </c>
      <c r="R476" s="142">
        <f>Q476*H476</f>
        <v>1.5204</v>
      </c>
      <c r="S476" s="142">
        <v>2.2000000000000002</v>
      </c>
      <c r="T476" s="143">
        <f>S476*H476</f>
        <v>27.874000000000002</v>
      </c>
      <c r="AR476" s="144" t="s">
        <v>167</v>
      </c>
      <c r="AT476" s="144" t="s">
        <v>162</v>
      </c>
      <c r="AU476" s="144" t="s">
        <v>92</v>
      </c>
      <c r="AY476" s="16" t="s">
        <v>159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6" t="s">
        <v>90</v>
      </c>
      <c r="BK476" s="145">
        <f>ROUND(I476*H476,2)</f>
        <v>0</v>
      </c>
      <c r="BL476" s="16" t="s">
        <v>167</v>
      </c>
      <c r="BM476" s="144" t="s">
        <v>860</v>
      </c>
    </row>
    <row r="477" spans="2:65" s="1" customFormat="1">
      <c r="B477" s="32"/>
      <c r="D477" s="146" t="s">
        <v>169</v>
      </c>
      <c r="F477" s="147" t="s">
        <v>861</v>
      </c>
      <c r="I477" s="148"/>
      <c r="L477" s="32"/>
      <c r="M477" s="149"/>
      <c r="T477" s="56"/>
      <c r="AT477" s="16" t="s">
        <v>169</v>
      </c>
      <c r="AU477" s="16" t="s">
        <v>92</v>
      </c>
    </row>
    <row r="478" spans="2:65" s="1" customFormat="1" ht="55.5" customHeight="1">
      <c r="B478" s="132"/>
      <c r="C478" s="133" t="s">
        <v>862</v>
      </c>
      <c r="D478" s="133" t="s">
        <v>162</v>
      </c>
      <c r="E478" s="134" t="s">
        <v>863</v>
      </c>
      <c r="F478" s="135" t="s">
        <v>864</v>
      </c>
      <c r="G478" s="136" t="s">
        <v>165</v>
      </c>
      <c r="H478" s="137">
        <v>10.08</v>
      </c>
      <c r="I478" s="138"/>
      <c r="J478" s="139">
        <f>ROUND(I478*H478,2)</f>
        <v>0</v>
      </c>
      <c r="K478" s="135" t="s">
        <v>166</v>
      </c>
      <c r="L478" s="32"/>
      <c r="M478" s="140" t="s">
        <v>1</v>
      </c>
      <c r="N478" s="141" t="s">
        <v>47</v>
      </c>
      <c r="P478" s="142">
        <f>O478*H478</f>
        <v>0</v>
      </c>
      <c r="Q478" s="142">
        <v>0</v>
      </c>
      <c r="R478" s="142">
        <f>Q478*H478</f>
        <v>0</v>
      </c>
      <c r="S478" s="142">
        <v>2.65</v>
      </c>
      <c r="T478" s="143">
        <f>S478*H478</f>
        <v>26.712</v>
      </c>
      <c r="AR478" s="144" t="s">
        <v>167</v>
      </c>
      <c r="AT478" s="144" t="s">
        <v>162</v>
      </c>
      <c r="AU478" s="144" t="s">
        <v>92</v>
      </c>
      <c r="AY478" s="16" t="s">
        <v>159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6" t="s">
        <v>90</v>
      </c>
      <c r="BK478" s="145">
        <f>ROUND(I478*H478,2)</f>
        <v>0</v>
      </c>
      <c r="BL478" s="16" t="s">
        <v>167</v>
      </c>
      <c r="BM478" s="144" t="s">
        <v>865</v>
      </c>
    </row>
    <row r="479" spans="2:65" s="1" customFormat="1">
      <c r="B479" s="32"/>
      <c r="D479" s="146" t="s">
        <v>169</v>
      </c>
      <c r="F479" s="147" t="s">
        <v>866</v>
      </c>
      <c r="I479" s="148"/>
      <c r="L479" s="32"/>
      <c r="M479" s="149"/>
      <c r="T479" s="56"/>
      <c r="AT479" s="16" t="s">
        <v>169</v>
      </c>
      <c r="AU479" s="16" t="s">
        <v>92</v>
      </c>
    </row>
    <row r="480" spans="2:65" s="1" customFormat="1" ht="55.5" customHeight="1">
      <c r="B480" s="132"/>
      <c r="C480" s="133" t="s">
        <v>867</v>
      </c>
      <c r="D480" s="133" t="s">
        <v>162</v>
      </c>
      <c r="E480" s="134" t="s">
        <v>868</v>
      </c>
      <c r="F480" s="135" t="s">
        <v>869</v>
      </c>
      <c r="G480" s="136" t="s">
        <v>187</v>
      </c>
      <c r="H480" s="137">
        <v>2</v>
      </c>
      <c r="I480" s="138"/>
      <c r="J480" s="139">
        <f>ROUND(I480*H480,2)</f>
        <v>0</v>
      </c>
      <c r="K480" s="135" t="s">
        <v>166</v>
      </c>
      <c r="L480" s="32"/>
      <c r="M480" s="140" t="s">
        <v>1</v>
      </c>
      <c r="N480" s="141" t="s">
        <v>47</v>
      </c>
      <c r="P480" s="142">
        <f>O480*H480</f>
        <v>0</v>
      </c>
      <c r="Q480" s="142">
        <v>0</v>
      </c>
      <c r="R480" s="142">
        <f>Q480*H480</f>
        <v>0</v>
      </c>
      <c r="S480" s="142">
        <v>8.2000000000000003E-2</v>
      </c>
      <c r="T480" s="143">
        <f>S480*H480</f>
        <v>0.16400000000000001</v>
      </c>
      <c r="AR480" s="144" t="s">
        <v>167</v>
      </c>
      <c r="AT480" s="144" t="s">
        <v>162</v>
      </c>
      <c r="AU480" s="144" t="s">
        <v>92</v>
      </c>
      <c r="AY480" s="16" t="s">
        <v>159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6" t="s">
        <v>90</v>
      </c>
      <c r="BK480" s="145">
        <f>ROUND(I480*H480,2)</f>
        <v>0</v>
      </c>
      <c r="BL480" s="16" t="s">
        <v>167</v>
      </c>
      <c r="BM480" s="144" t="s">
        <v>870</v>
      </c>
    </row>
    <row r="481" spans="2:65" s="1" customFormat="1">
      <c r="B481" s="32"/>
      <c r="D481" s="146" t="s">
        <v>169</v>
      </c>
      <c r="F481" s="147" t="s">
        <v>871</v>
      </c>
      <c r="I481" s="148"/>
      <c r="L481" s="32"/>
      <c r="M481" s="149"/>
      <c r="T481" s="56"/>
      <c r="AT481" s="16" t="s">
        <v>169</v>
      </c>
      <c r="AU481" s="16" t="s">
        <v>92</v>
      </c>
    </row>
    <row r="482" spans="2:65" s="1" customFormat="1" ht="24.2" customHeight="1">
      <c r="B482" s="132"/>
      <c r="C482" s="133" t="s">
        <v>872</v>
      </c>
      <c r="D482" s="133" t="s">
        <v>162</v>
      </c>
      <c r="E482" s="134" t="s">
        <v>873</v>
      </c>
      <c r="F482" s="135" t="s">
        <v>874</v>
      </c>
      <c r="G482" s="136" t="s">
        <v>165</v>
      </c>
      <c r="H482" s="137">
        <v>16.8</v>
      </c>
      <c r="I482" s="138"/>
      <c r="J482" s="139">
        <f>ROUND(I482*H482,2)</f>
        <v>0</v>
      </c>
      <c r="K482" s="135" t="s">
        <v>166</v>
      </c>
      <c r="L482" s="32"/>
      <c r="M482" s="140" t="s">
        <v>1</v>
      </c>
      <c r="N482" s="141" t="s">
        <v>47</v>
      </c>
      <c r="P482" s="142">
        <f>O482*H482</f>
        <v>0</v>
      </c>
      <c r="Q482" s="142">
        <v>0.12</v>
      </c>
      <c r="R482" s="142">
        <f>Q482*H482</f>
        <v>2.016</v>
      </c>
      <c r="S482" s="142">
        <v>2.4900000000000002</v>
      </c>
      <c r="T482" s="143">
        <f>S482*H482</f>
        <v>41.832000000000008</v>
      </c>
      <c r="AR482" s="144" t="s">
        <v>167</v>
      </c>
      <c r="AT482" s="144" t="s">
        <v>162</v>
      </c>
      <c r="AU482" s="144" t="s">
        <v>92</v>
      </c>
      <c r="AY482" s="16" t="s">
        <v>159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6" t="s">
        <v>90</v>
      </c>
      <c r="BK482" s="145">
        <f>ROUND(I482*H482,2)</f>
        <v>0</v>
      </c>
      <c r="BL482" s="16" t="s">
        <v>167</v>
      </c>
      <c r="BM482" s="144" t="s">
        <v>875</v>
      </c>
    </row>
    <row r="483" spans="2:65" s="1" customFormat="1">
      <c r="B483" s="32"/>
      <c r="D483" s="146" t="s">
        <v>169</v>
      </c>
      <c r="F483" s="147" t="s">
        <v>876</v>
      </c>
      <c r="I483" s="148"/>
      <c r="L483" s="32"/>
      <c r="M483" s="149"/>
      <c r="T483" s="56"/>
      <c r="AT483" s="16" t="s">
        <v>169</v>
      </c>
      <c r="AU483" s="16" t="s">
        <v>92</v>
      </c>
    </row>
    <row r="484" spans="2:65" s="1" customFormat="1" ht="24.2" customHeight="1">
      <c r="B484" s="132"/>
      <c r="C484" s="133" t="s">
        <v>877</v>
      </c>
      <c r="D484" s="133" t="s">
        <v>162</v>
      </c>
      <c r="E484" s="134" t="s">
        <v>878</v>
      </c>
      <c r="F484" s="135" t="s">
        <v>879</v>
      </c>
      <c r="G484" s="136" t="s">
        <v>203</v>
      </c>
      <c r="H484" s="137">
        <v>25.2</v>
      </c>
      <c r="I484" s="138"/>
      <c r="J484" s="139">
        <f>ROUND(I484*H484,2)</f>
        <v>0</v>
      </c>
      <c r="K484" s="135" t="s">
        <v>166</v>
      </c>
      <c r="L484" s="32"/>
      <c r="M484" s="140" t="s">
        <v>1</v>
      </c>
      <c r="N484" s="141" t="s">
        <v>47</v>
      </c>
      <c r="P484" s="142">
        <f>O484*H484</f>
        <v>0</v>
      </c>
      <c r="Q484" s="142">
        <v>8.0000000000000007E-5</v>
      </c>
      <c r="R484" s="142">
        <f>Q484*H484</f>
        <v>2.016E-3</v>
      </c>
      <c r="S484" s="142">
        <v>1.7999999999999999E-2</v>
      </c>
      <c r="T484" s="143">
        <f>S484*H484</f>
        <v>0.45359999999999995</v>
      </c>
      <c r="AR484" s="144" t="s">
        <v>167</v>
      </c>
      <c r="AT484" s="144" t="s">
        <v>162</v>
      </c>
      <c r="AU484" s="144" t="s">
        <v>92</v>
      </c>
      <c r="AY484" s="16" t="s">
        <v>159</v>
      </c>
      <c r="BE484" s="145">
        <f>IF(N484="základní",J484,0)</f>
        <v>0</v>
      </c>
      <c r="BF484" s="145">
        <f>IF(N484="snížená",J484,0)</f>
        <v>0</v>
      </c>
      <c r="BG484" s="145">
        <f>IF(N484="zákl. přenesená",J484,0)</f>
        <v>0</v>
      </c>
      <c r="BH484" s="145">
        <f>IF(N484="sníž. přenesená",J484,0)</f>
        <v>0</v>
      </c>
      <c r="BI484" s="145">
        <f>IF(N484="nulová",J484,0)</f>
        <v>0</v>
      </c>
      <c r="BJ484" s="16" t="s">
        <v>90</v>
      </c>
      <c r="BK484" s="145">
        <f>ROUND(I484*H484,2)</f>
        <v>0</v>
      </c>
      <c r="BL484" s="16" t="s">
        <v>167</v>
      </c>
      <c r="BM484" s="144" t="s">
        <v>880</v>
      </c>
    </row>
    <row r="485" spans="2:65" s="1" customFormat="1">
      <c r="B485" s="32"/>
      <c r="D485" s="146" t="s">
        <v>169</v>
      </c>
      <c r="F485" s="147" t="s">
        <v>881</v>
      </c>
      <c r="I485" s="148"/>
      <c r="L485" s="32"/>
      <c r="M485" s="149"/>
      <c r="T485" s="56"/>
      <c r="AT485" s="16" t="s">
        <v>169</v>
      </c>
      <c r="AU485" s="16" t="s">
        <v>92</v>
      </c>
    </row>
    <row r="486" spans="2:65" s="1" customFormat="1" ht="24.2" customHeight="1">
      <c r="B486" s="132"/>
      <c r="C486" s="133" t="s">
        <v>882</v>
      </c>
      <c r="D486" s="133" t="s">
        <v>162</v>
      </c>
      <c r="E486" s="134" t="s">
        <v>883</v>
      </c>
      <c r="F486" s="135" t="s">
        <v>884</v>
      </c>
      <c r="G486" s="136" t="s">
        <v>165</v>
      </c>
      <c r="H486" s="137">
        <v>34.130000000000003</v>
      </c>
      <c r="I486" s="138"/>
      <c r="J486" s="139">
        <f>ROUND(I486*H486,2)</f>
        <v>0</v>
      </c>
      <c r="K486" s="135" t="s">
        <v>166</v>
      </c>
      <c r="L486" s="32"/>
      <c r="M486" s="140" t="s">
        <v>1</v>
      </c>
      <c r="N486" s="141" t="s">
        <v>47</v>
      </c>
      <c r="P486" s="142">
        <f>O486*H486</f>
        <v>0</v>
      </c>
      <c r="Q486" s="142">
        <v>0.12171</v>
      </c>
      <c r="R486" s="142">
        <f>Q486*H486</f>
        <v>4.1539622999999999</v>
      </c>
      <c r="S486" s="142">
        <v>2.4</v>
      </c>
      <c r="T486" s="143">
        <f>S486*H486</f>
        <v>81.912000000000006</v>
      </c>
      <c r="AR486" s="144" t="s">
        <v>167</v>
      </c>
      <c r="AT486" s="144" t="s">
        <v>162</v>
      </c>
      <c r="AU486" s="144" t="s">
        <v>92</v>
      </c>
      <c r="AY486" s="16" t="s">
        <v>159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6" t="s">
        <v>90</v>
      </c>
      <c r="BK486" s="145">
        <f>ROUND(I486*H486,2)</f>
        <v>0</v>
      </c>
      <c r="BL486" s="16" t="s">
        <v>167</v>
      </c>
      <c r="BM486" s="144" t="s">
        <v>885</v>
      </c>
    </row>
    <row r="487" spans="2:65" s="1" customFormat="1">
      <c r="B487" s="32"/>
      <c r="D487" s="146" t="s">
        <v>169</v>
      </c>
      <c r="F487" s="147" t="s">
        <v>886</v>
      </c>
      <c r="I487" s="148"/>
      <c r="L487" s="32"/>
      <c r="M487" s="149"/>
      <c r="T487" s="56"/>
      <c r="AT487" s="16" t="s">
        <v>169</v>
      </c>
      <c r="AU487" s="16" t="s">
        <v>92</v>
      </c>
    </row>
    <row r="488" spans="2:65" s="1" customFormat="1" ht="37.9" customHeight="1">
      <c r="B488" s="132"/>
      <c r="C488" s="133" t="s">
        <v>887</v>
      </c>
      <c r="D488" s="133" t="s">
        <v>162</v>
      </c>
      <c r="E488" s="134" t="s">
        <v>888</v>
      </c>
      <c r="F488" s="135" t="s">
        <v>889</v>
      </c>
      <c r="G488" s="136" t="s">
        <v>203</v>
      </c>
      <c r="H488" s="137">
        <v>6</v>
      </c>
      <c r="I488" s="138"/>
      <c r="J488" s="139">
        <f>ROUND(I488*H488,2)</f>
        <v>0</v>
      </c>
      <c r="K488" s="135" t="s">
        <v>166</v>
      </c>
      <c r="L488" s="32"/>
      <c r="M488" s="140" t="s">
        <v>1</v>
      </c>
      <c r="N488" s="141" t="s">
        <v>47</v>
      </c>
      <c r="P488" s="142">
        <f>O488*H488</f>
        <v>0</v>
      </c>
      <c r="Q488" s="142">
        <v>0</v>
      </c>
      <c r="R488" s="142">
        <f>Q488*H488</f>
        <v>0</v>
      </c>
      <c r="S488" s="142">
        <v>1.6990000000000001</v>
      </c>
      <c r="T488" s="143">
        <f>S488*H488</f>
        <v>10.194000000000001</v>
      </c>
      <c r="AR488" s="144" t="s">
        <v>167</v>
      </c>
      <c r="AT488" s="144" t="s">
        <v>162</v>
      </c>
      <c r="AU488" s="144" t="s">
        <v>92</v>
      </c>
      <c r="AY488" s="16" t="s">
        <v>159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6" t="s">
        <v>90</v>
      </c>
      <c r="BK488" s="145">
        <f>ROUND(I488*H488,2)</f>
        <v>0</v>
      </c>
      <c r="BL488" s="16" t="s">
        <v>167</v>
      </c>
      <c r="BM488" s="144" t="s">
        <v>890</v>
      </c>
    </row>
    <row r="489" spans="2:65" s="1" customFormat="1">
      <c r="B489" s="32"/>
      <c r="D489" s="146" t="s">
        <v>169</v>
      </c>
      <c r="F489" s="147" t="s">
        <v>891</v>
      </c>
      <c r="I489" s="148"/>
      <c r="L489" s="32"/>
      <c r="M489" s="149"/>
      <c r="T489" s="56"/>
      <c r="AT489" s="16" t="s">
        <v>169</v>
      </c>
      <c r="AU489" s="16" t="s">
        <v>92</v>
      </c>
    </row>
    <row r="490" spans="2:65" s="11" customFormat="1" ht="22.9" customHeight="1">
      <c r="B490" s="120"/>
      <c r="D490" s="121" t="s">
        <v>81</v>
      </c>
      <c r="E490" s="130" t="s">
        <v>698</v>
      </c>
      <c r="F490" s="130" t="s">
        <v>892</v>
      </c>
      <c r="I490" s="123"/>
      <c r="J490" s="131">
        <f>BK490</f>
        <v>0</v>
      </c>
      <c r="L490" s="120"/>
      <c r="M490" s="125"/>
      <c r="P490" s="126">
        <f>SUM(P491:P503)</f>
        <v>0</v>
      </c>
      <c r="R490" s="126">
        <f>SUM(R491:R503)</f>
        <v>0</v>
      </c>
      <c r="T490" s="127">
        <f>SUM(T491:T503)</f>
        <v>0</v>
      </c>
      <c r="AR490" s="121" t="s">
        <v>90</v>
      </c>
      <c r="AT490" s="128" t="s">
        <v>81</v>
      </c>
      <c r="AU490" s="128" t="s">
        <v>90</v>
      </c>
      <c r="AY490" s="121" t="s">
        <v>159</v>
      </c>
      <c r="BK490" s="129">
        <f>SUM(BK491:BK503)</f>
        <v>0</v>
      </c>
    </row>
    <row r="491" spans="2:65" s="1" customFormat="1" ht="55.5" customHeight="1">
      <c r="B491" s="132"/>
      <c r="C491" s="133" t="s">
        <v>893</v>
      </c>
      <c r="D491" s="133" t="s">
        <v>162</v>
      </c>
      <c r="E491" s="134" t="s">
        <v>330</v>
      </c>
      <c r="F491" s="135" t="s">
        <v>331</v>
      </c>
      <c r="G491" s="136" t="s">
        <v>310</v>
      </c>
      <c r="H491" s="137">
        <v>189.69</v>
      </c>
      <c r="I491" s="138"/>
      <c r="J491" s="139">
        <f>ROUND(I491*H491,2)</f>
        <v>0</v>
      </c>
      <c r="K491" s="135" t="s">
        <v>166</v>
      </c>
      <c r="L491" s="32"/>
      <c r="M491" s="140" t="s">
        <v>1</v>
      </c>
      <c r="N491" s="141" t="s">
        <v>47</v>
      </c>
      <c r="P491" s="142">
        <f>O491*H491</f>
        <v>0</v>
      </c>
      <c r="Q491" s="142">
        <v>0</v>
      </c>
      <c r="R491" s="142">
        <f>Q491*H491</f>
        <v>0</v>
      </c>
      <c r="S491" s="142">
        <v>0</v>
      </c>
      <c r="T491" s="143">
        <f>S491*H491</f>
        <v>0</v>
      </c>
      <c r="AR491" s="144" t="s">
        <v>167</v>
      </c>
      <c r="AT491" s="144" t="s">
        <v>162</v>
      </c>
      <c r="AU491" s="144" t="s">
        <v>92</v>
      </c>
      <c r="AY491" s="16" t="s">
        <v>159</v>
      </c>
      <c r="BE491" s="145">
        <f>IF(N491="základní",J491,0)</f>
        <v>0</v>
      </c>
      <c r="BF491" s="145">
        <f>IF(N491="snížená",J491,0)</f>
        <v>0</v>
      </c>
      <c r="BG491" s="145">
        <f>IF(N491="zákl. přenesená",J491,0)</f>
        <v>0</v>
      </c>
      <c r="BH491" s="145">
        <f>IF(N491="sníž. přenesená",J491,0)</f>
        <v>0</v>
      </c>
      <c r="BI491" s="145">
        <f>IF(N491="nulová",J491,0)</f>
        <v>0</v>
      </c>
      <c r="BJ491" s="16" t="s">
        <v>90</v>
      </c>
      <c r="BK491" s="145">
        <f>ROUND(I491*H491,2)</f>
        <v>0</v>
      </c>
      <c r="BL491" s="16" t="s">
        <v>167</v>
      </c>
      <c r="BM491" s="144" t="s">
        <v>894</v>
      </c>
    </row>
    <row r="492" spans="2:65" s="1" customFormat="1">
      <c r="B492" s="32"/>
      <c r="D492" s="146" t="s">
        <v>169</v>
      </c>
      <c r="F492" s="147" t="s">
        <v>333</v>
      </c>
      <c r="I492" s="148"/>
      <c r="L492" s="32"/>
      <c r="M492" s="149"/>
      <c r="T492" s="56"/>
      <c r="AT492" s="16" t="s">
        <v>169</v>
      </c>
      <c r="AU492" s="16" t="s">
        <v>92</v>
      </c>
    </row>
    <row r="493" spans="2:65" s="1" customFormat="1" ht="16.5" customHeight="1">
      <c r="B493" s="132"/>
      <c r="C493" s="133" t="s">
        <v>895</v>
      </c>
      <c r="D493" s="133" t="s">
        <v>162</v>
      </c>
      <c r="E493" s="134" t="s">
        <v>896</v>
      </c>
      <c r="F493" s="135" t="s">
        <v>897</v>
      </c>
      <c r="G493" s="136" t="s">
        <v>310</v>
      </c>
      <c r="H493" s="137">
        <v>332.48</v>
      </c>
      <c r="I493" s="138"/>
      <c r="J493" s="139">
        <f>ROUND(I493*H493,2)</f>
        <v>0</v>
      </c>
      <c r="K493" s="135" t="s">
        <v>166</v>
      </c>
      <c r="L493" s="32"/>
      <c r="M493" s="140" t="s">
        <v>1</v>
      </c>
      <c r="N493" s="141" t="s">
        <v>47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167</v>
      </c>
      <c r="AT493" s="144" t="s">
        <v>162</v>
      </c>
      <c r="AU493" s="144" t="s">
        <v>92</v>
      </c>
      <c r="AY493" s="16" t="s">
        <v>159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6" t="s">
        <v>90</v>
      </c>
      <c r="BK493" s="145">
        <f>ROUND(I493*H493,2)</f>
        <v>0</v>
      </c>
      <c r="BL493" s="16" t="s">
        <v>167</v>
      </c>
      <c r="BM493" s="144" t="s">
        <v>898</v>
      </c>
    </row>
    <row r="494" spans="2:65" s="1" customFormat="1">
      <c r="B494" s="32"/>
      <c r="D494" s="146" t="s">
        <v>169</v>
      </c>
      <c r="F494" s="147" t="s">
        <v>899</v>
      </c>
      <c r="I494" s="148"/>
      <c r="L494" s="32"/>
      <c r="M494" s="149"/>
      <c r="T494" s="56"/>
      <c r="AT494" s="16" t="s">
        <v>169</v>
      </c>
      <c r="AU494" s="16" t="s">
        <v>92</v>
      </c>
    </row>
    <row r="495" spans="2:65" s="1" customFormat="1" ht="24.2" customHeight="1">
      <c r="B495" s="132"/>
      <c r="C495" s="133" t="s">
        <v>900</v>
      </c>
      <c r="D495" s="133" t="s">
        <v>162</v>
      </c>
      <c r="E495" s="134" t="s">
        <v>320</v>
      </c>
      <c r="F495" s="135" t="s">
        <v>321</v>
      </c>
      <c r="G495" s="136" t="s">
        <v>310</v>
      </c>
      <c r="H495" s="137">
        <v>332.48</v>
      </c>
      <c r="I495" s="138"/>
      <c r="J495" s="139">
        <f>ROUND(I495*H495,2)</f>
        <v>0</v>
      </c>
      <c r="K495" s="135" t="s">
        <v>166</v>
      </c>
      <c r="L495" s="32"/>
      <c r="M495" s="140" t="s">
        <v>1</v>
      </c>
      <c r="N495" s="141" t="s">
        <v>47</v>
      </c>
      <c r="P495" s="142">
        <f>O495*H495</f>
        <v>0</v>
      </c>
      <c r="Q495" s="142">
        <v>0</v>
      </c>
      <c r="R495" s="142">
        <f>Q495*H495</f>
        <v>0</v>
      </c>
      <c r="S495" s="142">
        <v>0</v>
      </c>
      <c r="T495" s="143">
        <f>S495*H495</f>
        <v>0</v>
      </c>
      <c r="AR495" s="144" t="s">
        <v>167</v>
      </c>
      <c r="AT495" s="144" t="s">
        <v>162</v>
      </c>
      <c r="AU495" s="144" t="s">
        <v>92</v>
      </c>
      <c r="AY495" s="16" t="s">
        <v>159</v>
      </c>
      <c r="BE495" s="145">
        <f>IF(N495="základní",J495,0)</f>
        <v>0</v>
      </c>
      <c r="BF495" s="145">
        <f>IF(N495="snížená",J495,0)</f>
        <v>0</v>
      </c>
      <c r="BG495" s="145">
        <f>IF(N495="zákl. přenesená",J495,0)</f>
        <v>0</v>
      </c>
      <c r="BH495" s="145">
        <f>IF(N495="sníž. přenesená",J495,0)</f>
        <v>0</v>
      </c>
      <c r="BI495" s="145">
        <f>IF(N495="nulová",J495,0)</f>
        <v>0</v>
      </c>
      <c r="BJ495" s="16" t="s">
        <v>90</v>
      </c>
      <c r="BK495" s="145">
        <f>ROUND(I495*H495,2)</f>
        <v>0</v>
      </c>
      <c r="BL495" s="16" t="s">
        <v>167</v>
      </c>
      <c r="BM495" s="144" t="s">
        <v>901</v>
      </c>
    </row>
    <row r="496" spans="2:65" s="1" customFormat="1">
      <c r="B496" s="32"/>
      <c r="D496" s="146" t="s">
        <v>169</v>
      </c>
      <c r="F496" s="147" t="s">
        <v>323</v>
      </c>
      <c r="I496" s="148"/>
      <c r="L496" s="32"/>
      <c r="M496" s="149"/>
      <c r="T496" s="56"/>
      <c r="AT496" s="16" t="s">
        <v>169</v>
      </c>
      <c r="AU496" s="16" t="s">
        <v>92</v>
      </c>
    </row>
    <row r="497" spans="2:65" s="1" customFormat="1" ht="33" customHeight="1">
      <c r="B497" s="132"/>
      <c r="C497" s="133" t="s">
        <v>902</v>
      </c>
      <c r="D497" s="133" t="s">
        <v>162</v>
      </c>
      <c r="E497" s="134" t="s">
        <v>903</v>
      </c>
      <c r="F497" s="135" t="s">
        <v>904</v>
      </c>
      <c r="G497" s="136" t="s">
        <v>310</v>
      </c>
      <c r="H497" s="137">
        <v>332.48</v>
      </c>
      <c r="I497" s="138"/>
      <c r="J497" s="139">
        <f>ROUND(I497*H497,2)</f>
        <v>0</v>
      </c>
      <c r="K497" s="135" t="s">
        <v>166</v>
      </c>
      <c r="L497" s="32"/>
      <c r="M497" s="140" t="s">
        <v>1</v>
      </c>
      <c r="N497" s="141" t="s">
        <v>47</v>
      </c>
      <c r="P497" s="142">
        <f>O497*H497</f>
        <v>0</v>
      </c>
      <c r="Q497" s="142">
        <v>0</v>
      </c>
      <c r="R497" s="142">
        <f>Q497*H497</f>
        <v>0</v>
      </c>
      <c r="S497" s="142">
        <v>0</v>
      </c>
      <c r="T497" s="143">
        <f>S497*H497</f>
        <v>0</v>
      </c>
      <c r="AR497" s="144" t="s">
        <v>167</v>
      </c>
      <c r="AT497" s="144" t="s">
        <v>162</v>
      </c>
      <c r="AU497" s="144" t="s">
        <v>92</v>
      </c>
      <c r="AY497" s="16" t="s">
        <v>159</v>
      </c>
      <c r="BE497" s="145">
        <f>IF(N497="základní",J497,0)</f>
        <v>0</v>
      </c>
      <c r="BF497" s="145">
        <f>IF(N497="snížená",J497,0)</f>
        <v>0</v>
      </c>
      <c r="BG497" s="145">
        <f>IF(N497="zákl. přenesená",J497,0)</f>
        <v>0</v>
      </c>
      <c r="BH497" s="145">
        <f>IF(N497="sníž. přenesená",J497,0)</f>
        <v>0</v>
      </c>
      <c r="BI497" s="145">
        <f>IF(N497="nulová",J497,0)</f>
        <v>0</v>
      </c>
      <c r="BJ497" s="16" t="s">
        <v>90</v>
      </c>
      <c r="BK497" s="145">
        <f>ROUND(I497*H497,2)</f>
        <v>0</v>
      </c>
      <c r="BL497" s="16" t="s">
        <v>167</v>
      </c>
      <c r="BM497" s="144" t="s">
        <v>905</v>
      </c>
    </row>
    <row r="498" spans="2:65" s="1" customFormat="1">
      <c r="B498" s="32"/>
      <c r="D498" s="146" t="s">
        <v>169</v>
      </c>
      <c r="F498" s="147" t="s">
        <v>906</v>
      </c>
      <c r="I498" s="148"/>
      <c r="L498" s="32"/>
      <c r="M498" s="149"/>
      <c r="T498" s="56"/>
      <c r="AT498" s="16" t="s">
        <v>169</v>
      </c>
      <c r="AU498" s="16" t="s">
        <v>92</v>
      </c>
    </row>
    <row r="499" spans="2:65" s="1" customFormat="1" ht="44.25" customHeight="1">
      <c r="B499" s="132"/>
      <c r="C499" s="133" t="s">
        <v>907</v>
      </c>
      <c r="D499" s="133" t="s">
        <v>162</v>
      </c>
      <c r="E499" s="134" t="s">
        <v>908</v>
      </c>
      <c r="F499" s="135" t="s">
        <v>909</v>
      </c>
      <c r="G499" s="136" t="s">
        <v>310</v>
      </c>
      <c r="H499" s="137">
        <v>6317.12</v>
      </c>
      <c r="I499" s="138"/>
      <c r="J499" s="139">
        <f>ROUND(I499*H499,2)</f>
        <v>0</v>
      </c>
      <c r="K499" s="135" t="s">
        <v>166</v>
      </c>
      <c r="L499" s="32"/>
      <c r="M499" s="140" t="s">
        <v>1</v>
      </c>
      <c r="N499" s="141" t="s">
        <v>47</v>
      </c>
      <c r="P499" s="142">
        <f>O499*H499</f>
        <v>0</v>
      </c>
      <c r="Q499" s="142">
        <v>0</v>
      </c>
      <c r="R499" s="142">
        <f>Q499*H499</f>
        <v>0</v>
      </c>
      <c r="S499" s="142">
        <v>0</v>
      </c>
      <c r="T499" s="143">
        <f>S499*H499</f>
        <v>0</v>
      </c>
      <c r="AR499" s="144" t="s">
        <v>167</v>
      </c>
      <c r="AT499" s="144" t="s">
        <v>162</v>
      </c>
      <c r="AU499" s="144" t="s">
        <v>92</v>
      </c>
      <c r="AY499" s="16" t="s">
        <v>159</v>
      </c>
      <c r="BE499" s="145">
        <f>IF(N499="základní",J499,0)</f>
        <v>0</v>
      </c>
      <c r="BF499" s="145">
        <f>IF(N499="snížená",J499,0)</f>
        <v>0</v>
      </c>
      <c r="BG499" s="145">
        <f>IF(N499="zákl. přenesená",J499,0)</f>
        <v>0</v>
      </c>
      <c r="BH499" s="145">
        <f>IF(N499="sníž. přenesená",J499,0)</f>
        <v>0</v>
      </c>
      <c r="BI499" s="145">
        <f>IF(N499="nulová",J499,0)</f>
        <v>0</v>
      </c>
      <c r="BJ499" s="16" t="s">
        <v>90</v>
      </c>
      <c r="BK499" s="145">
        <f>ROUND(I499*H499,2)</f>
        <v>0</v>
      </c>
      <c r="BL499" s="16" t="s">
        <v>167</v>
      </c>
      <c r="BM499" s="144" t="s">
        <v>910</v>
      </c>
    </row>
    <row r="500" spans="2:65" s="1" customFormat="1">
      <c r="B500" s="32"/>
      <c r="D500" s="146" t="s">
        <v>169</v>
      </c>
      <c r="F500" s="147" t="s">
        <v>911</v>
      </c>
      <c r="I500" s="148"/>
      <c r="L500" s="32"/>
      <c r="M500" s="149"/>
      <c r="T500" s="56"/>
      <c r="AT500" s="16" t="s">
        <v>169</v>
      </c>
      <c r="AU500" s="16" t="s">
        <v>92</v>
      </c>
    </row>
    <row r="501" spans="2:65" s="14" customFormat="1">
      <c r="B501" s="176"/>
      <c r="D501" s="150" t="s">
        <v>303</v>
      </c>
      <c r="E501" s="177" t="s">
        <v>1</v>
      </c>
      <c r="F501" s="178" t="s">
        <v>912</v>
      </c>
      <c r="H501" s="177" t="s">
        <v>1</v>
      </c>
      <c r="I501" s="179"/>
      <c r="L501" s="176"/>
      <c r="M501" s="180"/>
      <c r="T501" s="181"/>
      <c r="AT501" s="177" t="s">
        <v>303</v>
      </c>
      <c r="AU501" s="177" t="s">
        <v>92</v>
      </c>
      <c r="AV501" s="14" t="s">
        <v>90</v>
      </c>
      <c r="AW501" s="14" t="s">
        <v>38</v>
      </c>
      <c r="AX501" s="14" t="s">
        <v>82</v>
      </c>
      <c r="AY501" s="177" t="s">
        <v>159</v>
      </c>
    </row>
    <row r="502" spans="2:65" s="12" customFormat="1">
      <c r="B502" s="152"/>
      <c r="D502" s="150" t="s">
        <v>303</v>
      </c>
      <c r="E502" s="153" t="s">
        <v>1</v>
      </c>
      <c r="F502" s="154" t="s">
        <v>913</v>
      </c>
      <c r="H502" s="155">
        <v>6317.12</v>
      </c>
      <c r="I502" s="156"/>
      <c r="L502" s="152"/>
      <c r="M502" s="157"/>
      <c r="T502" s="158"/>
      <c r="AT502" s="153" t="s">
        <v>303</v>
      </c>
      <c r="AU502" s="153" t="s">
        <v>92</v>
      </c>
      <c r="AV502" s="12" t="s">
        <v>92</v>
      </c>
      <c r="AW502" s="12" t="s">
        <v>38</v>
      </c>
      <c r="AX502" s="12" t="s">
        <v>82</v>
      </c>
      <c r="AY502" s="153" t="s">
        <v>159</v>
      </c>
    </row>
    <row r="503" spans="2:65" s="13" customFormat="1">
      <c r="B503" s="159"/>
      <c r="D503" s="150" t="s">
        <v>303</v>
      </c>
      <c r="E503" s="160" t="s">
        <v>1</v>
      </c>
      <c r="F503" s="161" t="s">
        <v>305</v>
      </c>
      <c r="H503" s="162">
        <v>6317.12</v>
      </c>
      <c r="I503" s="163"/>
      <c r="L503" s="159"/>
      <c r="M503" s="164"/>
      <c r="T503" s="165"/>
      <c r="AT503" s="160" t="s">
        <v>303</v>
      </c>
      <c r="AU503" s="160" t="s">
        <v>92</v>
      </c>
      <c r="AV503" s="13" t="s">
        <v>167</v>
      </c>
      <c r="AW503" s="13" t="s">
        <v>38</v>
      </c>
      <c r="AX503" s="13" t="s">
        <v>90</v>
      </c>
      <c r="AY503" s="160" t="s">
        <v>159</v>
      </c>
    </row>
    <row r="504" spans="2:65" s="11" customFormat="1" ht="22.9" customHeight="1">
      <c r="B504" s="120"/>
      <c r="D504" s="121" t="s">
        <v>81</v>
      </c>
      <c r="E504" s="130" t="s">
        <v>914</v>
      </c>
      <c r="F504" s="130" t="s">
        <v>915</v>
      </c>
      <c r="I504" s="123"/>
      <c r="J504" s="131">
        <f>BK504</f>
        <v>0</v>
      </c>
      <c r="L504" s="120"/>
      <c r="M504" s="125"/>
      <c r="P504" s="126">
        <f>P505</f>
        <v>0</v>
      </c>
      <c r="R504" s="126">
        <f>R505</f>
        <v>0</v>
      </c>
      <c r="T504" s="127">
        <f>T505</f>
        <v>0</v>
      </c>
      <c r="AR504" s="121" t="s">
        <v>90</v>
      </c>
      <c r="AT504" s="128" t="s">
        <v>81</v>
      </c>
      <c r="AU504" s="128" t="s">
        <v>90</v>
      </c>
      <c r="AY504" s="121" t="s">
        <v>159</v>
      </c>
      <c r="BK504" s="129">
        <f>BK505</f>
        <v>0</v>
      </c>
    </row>
    <row r="505" spans="2:65" s="1" customFormat="1" ht="24.2" customHeight="1">
      <c r="B505" s="132"/>
      <c r="C505" s="133" t="s">
        <v>916</v>
      </c>
      <c r="D505" s="133" t="s">
        <v>162</v>
      </c>
      <c r="E505" s="134" t="s">
        <v>917</v>
      </c>
      <c r="F505" s="135" t="s">
        <v>918</v>
      </c>
      <c r="G505" s="136" t="s">
        <v>187</v>
      </c>
      <c r="H505" s="137">
        <v>8</v>
      </c>
      <c r="I505" s="138"/>
      <c r="J505" s="139">
        <f>ROUND(I505*H505,2)</f>
        <v>0</v>
      </c>
      <c r="K505" s="135" t="s">
        <v>1</v>
      </c>
      <c r="L505" s="32"/>
      <c r="M505" s="140" t="s">
        <v>1</v>
      </c>
      <c r="N505" s="141" t="s">
        <v>47</v>
      </c>
      <c r="P505" s="142">
        <f>O505*H505</f>
        <v>0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AR505" s="144" t="s">
        <v>167</v>
      </c>
      <c r="AT505" s="144" t="s">
        <v>162</v>
      </c>
      <c r="AU505" s="144" t="s">
        <v>92</v>
      </c>
      <c r="AY505" s="16" t="s">
        <v>159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6" t="s">
        <v>90</v>
      </c>
      <c r="BK505" s="145">
        <f>ROUND(I505*H505,2)</f>
        <v>0</v>
      </c>
      <c r="BL505" s="16" t="s">
        <v>167</v>
      </c>
      <c r="BM505" s="144" t="s">
        <v>919</v>
      </c>
    </row>
    <row r="506" spans="2:65" s="11" customFormat="1" ht="22.9" customHeight="1">
      <c r="B506" s="120"/>
      <c r="D506" s="121" t="s">
        <v>81</v>
      </c>
      <c r="E506" s="130" t="s">
        <v>920</v>
      </c>
      <c r="F506" s="130" t="s">
        <v>921</v>
      </c>
      <c r="I506" s="123"/>
      <c r="J506" s="131">
        <f>BK506</f>
        <v>0</v>
      </c>
      <c r="L506" s="120"/>
      <c r="M506" s="125"/>
      <c r="P506" s="126">
        <f>SUM(P507:P508)</f>
        <v>0</v>
      </c>
      <c r="R506" s="126">
        <f>SUM(R507:R508)</f>
        <v>0</v>
      </c>
      <c r="T506" s="127">
        <f>SUM(T507:T508)</f>
        <v>0</v>
      </c>
      <c r="AR506" s="121" t="s">
        <v>90</v>
      </c>
      <c r="AT506" s="128" t="s">
        <v>81</v>
      </c>
      <c r="AU506" s="128" t="s">
        <v>90</v>
      </c>
      <c r="AY506" s="121" t="s">
        <v>159</v>
      </c>
      <c r="BK506" s="129">
        <f>SUM(BK507:BK508)</f>
        <v>0</v>
      </c>
    </row>
    <row r="507" spans="2:65" s="1" customFormat="1" ht="33" customHeight="1">
      <c r="B507" s="132"/>
      <c r="C507" s="133" t="s">
        <v>922</v>
      </c>
      <c r="D507" s="133" t="s">
        <v>162</v>
      </c>
      <c r="E507" s="134" t="s">
        <v>923</v>
      </c>
      <c r="F507" s="135" t="s">
        <v>924</v>
      </c>
      <c r="G507" s="136" t="s">
        <v>203</v>
      </c>
      <c r="H507" s="137">
        <v>12.6</v>
      </c>
      <c r="I507" s="138"/>
      <c r="J507" s="139">
        <f>ROUND(I507*H507,2)</f>
        <v>0</v>
      </c>
      <c r="K507" s="135" t="s">
        <v>166</v>
      </c>
      <c r="L507" s="32"/>
      <c r="M507" s="140" t="s">
        <v>1</v>
      </c>
      <c r="N507" s="141" t="s">
        <v>47</v>
      </c>
      <c r="P507" s="142">
        <f>O507*H507</f>
        <v>0</v>
      </c>
      <c r="Q507" s="142">
        <v>0</v>
      </c>
      <c r="R507" s="142">
        <f>Q507*H507</f>
        <v>0</v>
      </c>
      <c r="S507" s="142">
        <v>0</v>
      </c>
      <c r="T507" s="143">
        <f>S507*H507</f>
        <v>0</v>
      </c>
      <c r="AR507" s="144" t="s">
        <v>167</v>
      </c>
      <c r="AT507" s="144" t="s">
        <v>162</v>
      </c>
      <c r="AU507" s="144" t="s">
        <v>92</v>
      </c>
      <c r="AY507" s="16" t="s">
        <v>159</v>
      </c>
      <c r="BE507" s="145">
        <f>IF(N507="základní",J507,0)</f>
        <v>0</v>
      </c>
      <c r="BF507" s="145">
        <f>IF(N507="snížená",J507,0)</f>
        <v>0</v>
      </c>
      <c r="BG507" s="145">
        <f>IF(N507="zákl. přenesená",J507,0)</f>
        <v>0</v>
      </c>
      <c r="BH507" s="145">
        <f>IF(N507="sníž. přenesená",J507,0)</f>
        <v>0</v>
      </c>
      <c r="BI507" s="145">
        <f>IF(N507="nulová",J507,0)</f>
        <v>0</v>
      </c>
      <c r="BJ507" s="16" t="s">
        <v>90</v>
      </c>
      <c r="BK507" s="145">
        <f>ROUND(I507*H507,2)</f>
        <v>0</v>
      </c>
      <c r="BL507" s="16" t="s">
        <v>167</v>
      </c>
      <c r="BM507" s="144" t="s">
        <v>925</v>
      </c>
    </row>
    <row r="508" spans="2:65" s="1" customFormat="1">
      <c r="B508" s="32"/>
      <c r="D508" s="146" t="s">
        <v>169</v>
      </c>
      <c r="F508" s="147" t="s">
        <v>926</v>
      </c>
      <c r="I508" s="148"/>
      <c r="L508" s="32"/>
      <c r="M508" s="149"/>
      <c r="T508" s="56"/>
      <c r="AT508" s="16" t="s">
        <v>169</v>
      </c>
      <c r="AU508" s="16" t="s">
        <v>92</v>
      </c>
    </row>
    <row r="509" spans="2:65" s="11" customFormat="1" ht="22.9" customHeight="1">
      <c r="B509" s="120"/>
      <c r="D509" s="121" t="s">
        <v>81</v>
      </c>
      <c r="E509" s="130" t="s">
        <v>927</v>
      </c>
      <c r="F509" s="130" t="s">
        <v>928</v>
      </c>
      <c r="I509" s="123"/>
      <c r="J509" s="131">
        <f>BK509</f>
        <v>0</v>
      </c>
      <c r="L509" s="120"/>
      <c r="M509" s="125"/>
      <c r="P509" s="126">
        <f>SUM(P510:P517)</f>
        <v>0</v>
      </c>
      <c r="R509" s="126">
        <f>SUM(R510:R517)</f>
        <v>0</v>
      </c>
      <c r="T509" s="127">
        <f>SUM(T510:T517)</f>
        <v>0</v>
      </c>
      <c r="AR509" s="121" t="s">
        <v>90</v>
      </c>
      <c r="AT509" s="128" t="s">
        <v>81</v>
      </c>
      <c r="AU509" s="128" t="s">
        <v>90</v>
      </c>
      <c r="AY509" s="121" t="s">
        <v>159</v>
      </c>
      <c r="BK509" s="129">
        <f>SUM(BK510:BK517)</f>
        <v>0</v>
      </c>
    </row>
    <row r="510" spans="2:65" s="1" customFormat="1" ht="44.25" customHeight="1">
      <c r="B510" s="132"/>
      <c r="C510" s="133" t="s">
        <v>929</v>
      </c>
      <c r="D510" s="133" t="s">
        <v>162</v>
      </c>
      <c r="E510" s="134" t="s">
        <v>930</v>
      </c>
      <c r="F510" s="135" t="s">
        <v>931</v>
      </c>
      <c r="G510" s="136" t="s">
        <v>310</v>
      </c>
      <c r="H510" s="137">
        <v>12.47</v>
      </c>
      <c r="I510" s="138"/>
      <c r="J510" s="139">
        <f>ROUND(I510*H510,2)</f>
        <v>0</v>
      </c>
      <c r="K510" s="135" t="s">
        <v>166</v>
      </c>
      <c r="L510" s="32"/>
      <c r="M510" s="140" t="s">
        <v>1</v>
      </c>
      <c r="N510" s="141" t="s">
        <v>47</v>
      </c>
      <c r="P510" s="142">
        <f>O510*H510</f>
        <v>0</v>
      </c>
      <c r="Q510" s="142">
        <v>0</v>
      </c>
      <c r="R510" s="142">
        <f>Q510*H510</f>
        <v>0</v>
      </c>
      <c r="S510" s="142">
        <v>0</v>
      </c>
      <c r="T510" s="143">
        <f>S510*H510</f>
        <v>0</v>
      </c>
      <c r="AR510" s="144" t="s">
        <v>167</v>
      </c>
      <c r="AT510" s="144" t="s">
        <v>162</v>
      </c>
      <c r="AU510" s="144" t="s">
        <v>92</v>
      </c>
      <c r="AY510" s="16" t="s">
        <v>159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6" t="s">
        <v>90</v>
      </c>
      <c r="BK510" s="145">
        <f>ROUND(I510*H510,2)</f>
        <v>0</v>
      </c>
      <c r="BL510" s="16" t="s">
        <v>167</v>
      </c>
      <c r="BM510" s="144" t="s">
        <v>932</v>
      </c>
    </row>
    <row r="511" spans="2:65" s="1" customFormat="1">
      <c r="B511" s="32"/>
      <c r="D511" s="146" t="s">
        <v>169</v>
      </c>
      <c r="F511" s="147" t="s">
        <v>933</v>
      </c>
      <c r="I511" s="148"/>
      <c r="L511" s="32"/>
      <c r="M511" s="149"/>
      <c r="T511" s="56"/>
      <c r="AT511" s="16" t="s">
        <v>169</v>
      </c>
      <c r="AU511" s="16" t="s">
        <v>92</v>
      </c>
    </row>
    <row r="512" spans="2:65" s="1" customFormat="1" ht="44.25" customHeight="1">
      <c r="B512" s="132"/>
      <c r="C512" s="133" t="s">
        <v>934</v>
      </c>
      <c r="D512" s="133" t="s">
        <v>162</v>
      </c>
      <c r="E512" s="134" t="s">
        <v>935</v>
      </c>
      <c r="F512" s="135" t="s">
        <v>936</v>
      </c>
      <c r="G512" s="136" t="s">
        <v>310</v>
      </c>
      <c r="H512" s="137">
        <v>65.42</v>
      </c>
      <c r="I512" s="138"/>
      <c r="J512" s="139">
        <f>ROUND(I512*H512,2)</f>
        <v>0</v>
      </c>
      <c r="K512" s="135" t="s">
        <v>166</v>
      </c>
      <c r="L512" s="32"/>
      <c r="M512" s="140" t="s">
        <v>1</v>
      </c>
      <c r="N512" s="141" t="s">
        <v>47</v>
      </c>
      <c r="P512" s="142">
        <f>O512*H512</f>
        <v>0</v>
      </c>
      <c r="Q512" s="142">
        <v>0</v>
      </c>
      <c r="R512" s="142">
        <f>Q512*H512</f>
        <v>0</v>
      </c>
      <c r="S512" s="142">
        <v>0</v>
      </c>
      <c r="T512" s="143">
        <f>S512*H512</f>
        <v>0</v>
      </c>
      <c r="AR512" s="144" t="s">
        <v>167</v>
      </c>
      <c r="AT512" s="144" t="s">
        <v>162</v>
      </c>
      <c r="AU512" s="144" t="s">
        <v>92</v>
      </c>
      <c r="AY512" s="16" t="s">
        <v>159</v>
      </c>
      <c r="BE512" s="145">
        <f>IF(N512="základní",J512,0)</f>
        <v>0</v>
      </c>
      <c r="BF512" s="145">
        <f>IF(N512="snížená",J512,0)</f>
        <v>0</v>
      </c>
      <c r="BG512" s="145">
        <f>IF(N512="zákl. přenesená",J512,0)</f>
        <v>0</v>
      </c>
      <c r="BH512" s="145">
        <f>IF(N512="sníž. přenesená",J512,0)</f>
        <v>0</v>
      </c>
      <c r="BI512" s="145">
        <f>IF(N512="nulová",J512,0)</f>
        <v>0</v>
      </c>
      <c r="BJ512" s="16" t="s">
        <v>90</v>
      </c>
      <c r="BK512" s="145">
        <f>ROUND(I512*H512,2)</f>
        <v>0</v>
      </c>
      <c r="BL512" s="16" t="s">
        <v>167</v>
      </c>
      <c r="BM512" s="144" t="s">
        <v>937</v>
      </c>
    </row>
    <row r="513" spans="2:65" s="1" customFormat="1">
      <c r="B513" s="32"/>
      <c r="D513" s="146" t="s">
        <v>169</v>
      </c>
      <c r="F513" s="147" t="s">
        <v>938</v>
      </c>
      <c r="I513" s="148"/>
      <c r="L513" s="32"/>
      <c r="M513" s="149"/>
      <c r="T513" s="56"/>
      <c r="AT513" s="16" t="s">
        <v>169</v>
      </c>
      <c r="AU513" s="16" t="s">
        <v>92</v>
      </c>
    </row>
    <row r="514" spans="2:65" s="1" customFormat="1" ht="19.5">
      <c r="B514" s="32"/>
      <c r="D514" s="150" t="s">
        <v>171</v>
      </c>
      <c r="F514" s="151" t="s">
        <v>939</v>
      </c>
      <c r="I514" s="148"/>
      <c r="L514" s="32"/>
      <c r="M514" s="149"/>
      <c r="T514" s="56"/>
      <c r="AT514" s="16" t="s">
        <v>171</v>
      </c>
      <c r="AU514" s="16" t="s">
        <v>92</v>
      </c>
    </row>
    <row r="515" spans="2:65" s="1" customFormat="1" ht="44.25" customHeight="1">
      <c r="B515" s="132"/>
      <c r="C515" s="133" t="s">
        <v>940</v>
      </c>
      <c r="D515" s="133" t="s">
        <v>162</v>
      </c>
      <c r="E515" s="134" t="s">
        <v>941</v>
      </c>
      <c r="F515" s="135" t="s">
        <v>942</v>
      </c>
      <c r="G515" s="136" t="s">
        <v>310</v>
      </c>
      <c r="H515" s="137">
        <v>48.65</v>
      </c>
      <c r="I515" s="138"/>
      <c r="J515" s="139">
        <f>ROUND(I515*H515,2)</f>
        <v>0</v>
      </c>
      <c r="K515" s="135" t="s">
        <v>166</v>
      </c>
      <c r="L515" s="32"/>
      <c r="M515" s="140" t="s">
        <v>1</v>
      </c>
      <c r="N515" s="141" t="s">
        <v>47</v>
      </c>
      <c r="P515" s="142">
        <f>O515*H515</f>
        <v>0</v>
      </c>
      <c r="Q515" s="142">
        <v>0</v>
      </c>
      <c r="R515" s="142">
        <f>Q515*H515</f>
        <v>0</v>
      </c>
      <c r="S515" s="142">
        <v>0</v>
      </c>
      <c r="T515" s="143">
        <f>S515*H515</f>
        <v>0</v>
      </c>
      <c r="AR515" s="144" t="s">
        <v>167</v>
      </c>
      <c r="AT515" s="144" t="s">
        <v>162</v>
      </c>
      <c r="AU515" s="144" t="s">
        <v>92</v>
      </c>
      <c r="AY515" s="16" t="s">
        <v>159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6" t="s">
        <v>90</v>
      </c>
      <c r="BK515" s="145">
        <f>ROUND(I515*H515,2)</f>
        <v>0</v>
      </c>
      <c r="BL515" s="16" t="s">
        <v>167</v>
      </c>
      <c r="BM515" s="144" t="s">
        <v>943</v>
      </c>
    </row>
    <row r="516" spans="2:65" s="1" customFormat="1">
      <c r="B516" s="32"/>
      <c r="D516" s="146" t="s">
        <v>169</v>
      </c>
      <c r="F516" s="147" t="s">
        <v>944</v>
      </c>
      <c r="I516" s="148"/>
      <c r="L516" s="32"/>
      <c r="M516" s="149"/>
      <c r="T516" s="56"/>
      <c r="AT516" s="16" t="s">
        <v>169</v>
      </c>
      <c r="AU516" s="16" t="s">
        <v>92</v>
      </c>
    </row>
    <row r="517" spans="2:65" s="1" customFormat="1" ht="19.5">
      <c r="B517" s="32"/>
      <c r="D517" s="150" t="s">
        <v>171</v>
      </c>
      <c r="F517" s="151" t="s">
        <v>945</v>
      </c>
      <c r="I517" s="148"/>
      <c r="L517" s="32"/>
      <c r="M517" s="149"/>
      <c r="T517" s="56"/>
      <c r="AT517" s="16" t="s">
        <v>171</v>
      </c>
      <c r="AU517" s="16" t="s">
        <v>92</v>
      </c>
    </row>
    <row r="518" spans="2:65" s="11" customFormat="1" ht="22.9" customHeight="1">
      <c r="B518" s="120"/>
      <c r="D518" s="121" t="s">
        <v>81</v>
      </c>
      <c r="E518" s="130" t="s">
        <v>307</v>
      </c>
      <c r="F518" s="130" t="s">
        <v>946</v>
      </c>
      <c r="I518" s="123"/>
      <c r="J518" s="131">
        <f>BK518</f>
        <v>0</v>
      </c>
      <c r="L518" s="120"/>
      <c r="M518" s="125"/>
      <c r="P518" s="126">
        <f>SUM(P519:P525)</f>
        <v>0</v>
      </c>
      <c r="R518" s="126">
        <f>SUM(R519:R525)</f>
        <v>0.18319000000000002</v>
      </c>
      <c r="T518" s="127">
        <f>SUM(T519:T525)</f>
        <v>0</v>
      </c>
      <c r="AR518" s="121" t="s">
        <v>190</v>
      </c>
      <c r="AT518" s="128" t="s">
        <v>81</v>
      </c>
      <c r="AU518" s="128" t="s">
        <v>90</v>
      </c>
      <c r="AY518" s="121" t="s">
        <v>159</v>
      </c>
      <c r="BK518" s="129">
        <f>SUM(BK519:BK525)</f>
        <v>0</v>
      </c>
    </row>
    <row r="519" spans="2:65" s="1" customFormat="1" ht="16.5" customHeight="1">
      <c r="B519" s="132"/>
      <c r="C519" s="166" t="s">
        <v>947</v>
      </c>
      <c r="D519" s="166" t="s">
        <v>307</v>
      </c>
      <c r="E519" s="167" t="s">
        <v>948</v>
      </c>
      <c r="F519" s="168" t="s">
        <v>949</v>
      </c>
      <c r="G519" s="169" t="s">
        <v>743</v>
      </c>
      <c r="H519" s="170">
        <v>70</v>
      </c>
      <c r="I519" s="171"/>
      <c r="J519" s="172">
        <f>ROUND(I519*H519,2)</f>
        <v>0</v>
      </c>
      <c r="K519" s="168" t="s">
        <v>166</v>
      </c>
      <c r="L519" s="173"/>
      <c r="M519" s="174" t="s">
        <v>1</v>
      </c>
      <c r="N519" s="175" t="s">
        <v>47</v>
      </c>
      <c r="P519" s="142">
        <f>O519*H519</f>
        <v>0</v>
      </c>
      <c r="Q519" s="142">
        <v>1E-3</v>
      </c>
      <c r="R519" s="142">
        <f>Q519*H519</f>
        <v>7.0000000000000007E-2</v>
      </c>
      <c r="S519" s="142">
        <v>0</v>
      </c>
      <c r="T519" s="143">
        <f>S519*H519</f>
        <v>0</v>
      </c>
      <c r="AR519" s="144" t="s">
        <v>950</v>
      </c>
      <c r="AT519" s="144" t="s">
        <v>307</v>
      </c>
      <c r="AU519" s="144" t="s">
        <v>92</v>
      </c>
      <c r="AY519" s="16" t="s">
        <v>159</v>
      </c>
      <c r="BE519" s="145">
        <f>IF(N519="základní",J519,0)</f>
        <v>0</v>
      </c>
      <c r="BF519" s="145">
        <f>IF(N519="snížená",J519,0)</f>
        <v>0</v>
      </c>
      <c r="BG519" s="145">
        <f>IF(N519="zákl. přenesená",J519,0)</f>
        <v>0</v>
      </c>
      <c r="BH519" s="145">
        <f>IF(N519="sníž. přenesená",J519,0)</f>
        <v>0</v>
      </c>
      <c r="BI519" s="145">
        <f>IF(N519="nulová",J519,0)</f>
        <v>0</v>
      </c>
      <c r="BJ519" s="16" t="s">
        <v>90</v>
      </c>
      <c r="BK519" s="145">
        <f>ROUND(I519*H519,2)</f>
        <v>0</v>
      </c>
      <c r="BL519" s="16" t="s">
        <v>525</v>
      </c>
      <c r="BM519" s="144" t="s">
        <v>951</v>
      </c>
    </row>
    <row r="520" spans="2:65" s="1" customFormat="1" ht="16.5" customHeight="1">
      <c r="B520" s="132"/>
      <c r="C520" s="166" t="s">
        <v>952</v>
      </c>
      <c r="D520" s="166" t="s">
        <v>307</v>
      </c>
      <c r="E520" s="167" t="s">
        <v>953</v>
      </c>
      <c r="F520" s="168" t="s">
        <v>954</v>
      </c>
      <c r="G520" s="169" t="s">
        <v>310</v>
      </c>
      <c r="H520" s="170">
        <v>0.28000000000000003</v>
      </c>
      <c r="I520" s="171"/>
      <c r="J520" s="172">
        <f>ROUND(I520*H520,2)</f>
        <v>0</v>
      </c>
      <c r="K520" s="168" t="s">
        <v>1</v>
      </c>
      <c r="L520" s="173"/>
      <c r="M520" s="174" t="s">
        <v>1</v>
      </c>
      <c r="N520" s="175" t="s">
        <v>47</v>
      </c>
      <c r="P520" s="142">
        <f>O520*H520</f>
        <v>0</v>
      </c>
      <c r="Q520" s="142">
        <v>0</v>
      </c>
      <c r="R520" s="142">
        <f>Q520*H520</f>
        <v>0</v>
      </c>
      <c r="S520" s="142">
        <v>0</v>
      </c>
      <c r="T520" s="143">
        <f>S520*H520</f>
        <v>0</v>
      </c>
      <c r="AR520" s="144" t="s">
        <v>950</v>
      </c>
      <c r="AT520" s="144" t="s">
        <v>307</v>
      </c>
      <c r="AU520" s="144" t="s">
        <v>92</v>
      </c>
      <c r="AY520" s="16" t="s">
        <v>159</v>
      </c>
      <c r="BE520" s="145">
        <f>IF(N520="základní",J520,0)</f>
        <v>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6" t="s">
        <v>90</v>
      </c>
      <c r="BK520" s="145">
        <f>ROUND(I520*H520,2)</f>
        <v>0</v>
      </c>
      <c r="BL520" s="16" t="s">
        <v>525</v>
      </c>
      <c r="BM520" s="144" t="s">
        <v>955</v>
      </c>
    </row>
    <row r="521" spans="2:65" s="1" customFormat="1" ht="55.5" customHeight="1">
      <c r="B521" s="132"/>
      <c r="C521" s="133" t="s">
        <v>956</v>
      </c>
      <c r="D521" s="133" t="s">
        <v>162</v>
      </c>
      <c r="E521" s="134" t="s">
        <v>957</v>
      </c>
      <c r="F521" s="135" t="s">
        <v>958</v>
      </c>
      <c r="G521" s="136" t="s">
        <v>310</v>
      </c>
      <c r="H521" s="137">
        <v>1193.5999999999999</v>
      </c>
      <c r="I521" s="138"/>
      <c r="J521" s="139">
        <f>ROUND(I521*H521,2)</f>
        <v>0</v>
      </c>
      <c r="K521" s="135" t="s">
        <v>166</v>
      </c>
      <c r="L521" s="32"/>
      <c r="M521" s="140" t="s">
        <v>1</v>
      </c>
      <c r="N521" s="141" t="s">
        <v>47</v>
      </c>
      <c r="P521" s="142">
        <f>O521*H521</f>
        <v>0</v>
      </c>
      <c r="Q521" s="142">
        <v>0</v>
      </c>
      <c r="R521" s="142">
        <f>Q521*H521</f>
        <v>0</v>
      </c>
      <c r="S521" s="142">
        <v>0</v>
      </c>
      <c r="T521" s="143">
        <f>S521*H521</f>
        <v>0</v>
      </c>
      <c r="AR521" s="144" t="s">
        <v>167</v>
      </c>
      <c r="AT521" s="144" t="s">
        <v>162</v>
      </c>
      <c r="AU521" s="144" t="s">
        <v>92</v>
      </c>
      <c r="AY521" s="16" t="s">
        <v>159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6" t="s">
        <v>90</v>
      </c>
      <c r="BK521" s="145">
        <f>ROUND(I521*H521,2)</f>
        <v>0</v>
      </c>
      <c r="BL521" s="16" t="s">
        <v>167</v>
      </c>
      <c r="BM521" s="144" t="s">
        <v>959</v>
      </c>
    </row>
    <row r="522" spans="2:65" s="1" customFormat="1">
      <c r="B522" s="32"/>
      <c r="D522" s="146" t="s">
        <v>169</v>
      </c>
      <c r="F522" s="147" t="s">
        <v>960</v>
      </c>
      <c r="I522" s="148"/>
      <c r="L522" s="32"/>
      <c r="M522" s="149"/>
      <c r="T522" s="56"/>
      <c r="AT522" s="16" t="s">
        <v>169</v>
      </c>
      <c r="AU522" s="16" t="s">
        <v>92</v>
      </c>
    </row>
    <row r="523" spans="2:65" s="1" customFormat="1" ht="44.25" customHeight="1">
      <c r="B523" s="132"/>
      <c r="C523" s="133" t="s">
        <v>961</v>
      </c>
      <c r="D523" s="133" t="s">
        <v>162</v>
      </c>
      <c r="E523" s="134" t="s">
        <v>962</v>
      </c>
      <c r="F523" s="135" t="s">
        <v>963</v>
      </c>
      <c r="G523" s="136" t="s">
        <v>310</v>
      </c>
      <c r="H523" s="137">
        <v>1193.5999999999999</v>
      </c>
      <c r="I523" s="138"/>
      <c r="J523" s="139">
        <f>ROUND(I523*H523,2)</f>
        <v>0</v>
      </c>
      <c r="K523" s="135" t="s">
        <v>166</v>
      </c>
      <c r="L523" s="32"/>
      <c r="M523" s="140" t="s">
        <v>1</v>
      </c>
      <c r="N523" s="141" t="s">
        <v>47</v>
      </c>
      <c r="P523" s="142">
        <f>O523*H523</f>
        <v>0</v>
      </c>
      <c r="Q523" s="142">
        <v>0</v>
      </c>
      <c r="R523" s="142">
        <f>Q523*H523</f>
        <v>0</v>
      </c>
      <c r="S523" s="142">
        <v>0</v>
      </c>
      <c r="T523" s="143">
        <f>S523*H523</f>
        <v>0</v>
      </c>
      <c r="AR523" s="144" t="s">
        <v>167</v>
      </c>
      <c r="AT523" s="144" t="s">
        <v>162</v>
      </c>
      <c r="AU523" s="144" t="s">
        <v>92</v>
      </c>
      <c r="AY523" s="16" t="s">
        <v>159</v>
      </c>
      <c r="BE523" s="145">
        <f>IF(N523="základní",J523,0)</f>
        <v>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6" t="s">
        <v>90</v>
      </c>
      <c r="BK523" s="145">
        <f>ROUND(I523*H523,2)</f>
        <v>0</v>
      </c>
      <c r="BL523" s="16" t="s">
        <v>167</v>
      </c>
      <c r="BM523" s="144" t="s">
        <v>964</v>
      </c>
    </row>
    <row r="524" spans="2:65" s="1" customFormat="1">
      <c r="B524" s="32"/>
      <c r="D524" s="146" t="s">
        <v>169</v>
      </c>
      <c r="F524" s="147" t="s">
        <v>965</v>
      </c>
      <c r="I524" s="148"/>
      <c r="L524" s="32"/>
      <c r="M524" s="149"/>
      <c r="T524" s="56"/>
      <c r="AT524" s="16" t="s">
        <v>169</v>
      </c>
      <c r="AU524" s="16" t="s">
        <v>92</v>
      </c>
    </row>
    <row r="525" spans="2:65" s="1" customFormat="1" ht="16.5" customHeight="1">
      <c r="B525" s="132"/>
      <c r="C525" s="166" t="s">
        <v>966</v>
      </c>
      <c r="D525" s="166" t="s">
        <v>307</v>
      </c>
      <c r="E525" s="167" t="s">
        <v>967</v>
      </c>
      <c r="F525" s="168" t="s">
        <v>968</v>
      </c>
      <c r="G525" s="169" t="s">
        <v>203</v>
      </c>
      <c r="H525" s="170">
        <v>5.25</v>
      </c>
      <c r="I525" s="171"/>
      <c r="J525" s="172">
        <f>ROUND(I525*H525,2)</f>
        <v>0</v>
      </c>
      <c r="K525" s="168" t="s">
        <v>166</v>
      </c>
      <c r="L525" s="173"/>
      <c r="M525" s="182" t="s">
        <v>1</v>
      </c>
      <c r="N525" s="183" t="s">
        <v>47</v>
      </c>
      <c r="O525" s="184"/>
      <c r="P525" s="185">
        <f>O525*H525</f>
        <v>0</v>
      </c>
      <c r="Q525" s="185">
        <v>2.1559999999999999E-2</v>
      </c>
      <c r="R525" s="185">
        <f>Q525*H525</f>
        <v>0.11319</v>
      </c>
      <c r="S525" s="185">
        <v>0</v>
      </c>
      <c r="T525" s="186">
        <f>S525*H525</f>
        <v>0</v>
      </c>
      <c r="AR525" s="144" t="s">
        <v>950</v>
      </c>
      <c r="AT525" s="144" t="s">
        <v>307</v>
      </c>
      <c r="AU525" s="144" t="s">
        <v>92</v>
      </c>
      <c r="AY525" s="16" t="s">
        <v>159</v>
      </c>
      <c r="BE525" s="145">
        <f>IF(N525="základní",J525,0)</f>
        <v>0</v>
      </c>
      <c r="BF525" s="145">
        <f>IF(N525="snížená",J525,0)</f>
        <v>0</v>
      </c>
      <c r="BG525" s="145">
        <f>IF(N525="zákl. přenesená",J525,0)</f>
        <v>0</v>
      </c>
      <c r="BH525" s="145">
        <f>IF(N525="sníž. přenesená",J525,0)</f>
        <v>0</v>
      </c>
      <c r="BI525" s="145">
        <f>IF(N525="nulová",J525,0)</f>
        <v>0</v>
      </c>
      <c r="BJ525" s="16" t="s">
        <v>90</v>
      </c>
      <c r="BK525" s="145">
        <f>ROUND(I525*H525,2)</f>
        <v>0</v>
      </c>
      <c r="BL525" s="16" t="s">
        <v>525</v>
      </c>
      <c r="BM525" s="144" t="s">
        <v>969</v>
      </c>
    </row>
    <row r="526" spans="2:65" s="1" customFormat="1" ht="6.95" customHeight="1">
      <c r="B526" s="44"/>
      <c r="C526" s="45"/>
      <c r="D526" s="45"/>
      <c r="E526" s="45"/>
      <c r="F526" s="45"/>
      <c r="G526" s="45"/>
      <c r="H526" s="45"/>
      <c r="I526" s="45"/>
      <c r="J526" s="45"/>
      <c r="K526" s="45"/>
      <c r="L526" s="32"/>
    </row>
  </sheetData>
  <autoFilter ref="C154:K525" xr:uid="{00000000-0009-0000-0000-000001000000}"/>
  <mergeCells count="9">
    <mergeCell ref="E87:H87"/>
    <mergeCell ref="E145:H145"/>
    <mergeCell ref="E147:H147"/>
    <mergeCell ref="L2:V2"/>
    <mergeCell ref="E7:H7"/>
    <mergeCell ref="E9:H9"/>
    <mergeCell ref="E18:H18"/>
    <mergeCell ref="E27:H27"/>
    <mergeCell ref="E85:H85"/>
  </mergeCells>
  <hyperlinks>
    <hyperlink ref="F159" r:id="rId1" xr:uid="{00000000-0004-0000-0100-000000000000}"/>
    <hyperlink ref="F162" r:id="rId2" xr:uid="{00000000-0004-0000-0100-000001000000}"/>
    <hyperlink ref="F165" r:id="rId3" xr:uid="{00000000-0004-0000-0100-000002000000}"/>
    <hyperlink ref="F167" r:id="rId4" xr:uid="{00000000-0004-0000-0100-000003000000}"/>
    <hyperlink ref="F169" r:id="rId5" xr:uid="{00000000-0004-0000-0100-000004000000}"/>
    <hyperlink ref="F171" r:id="rId6" xr:uid="{00000000-0004-0000-0100-000005000000}"/>
    <hyperlink ref="F173" r:id="rId7" xr:uid="{00000000-0004-0000-0100-000006000000}"/>
    <hyperlink ref="F175" r:id="rId8" xr:uid="{00000000-0004-0000-0100-000007000000}"/>
    <hyperlink ref="F177" r:id="rId9" xr:uid="{00000000-0004-0000-0100-000008000000}"/>
    <hyperlink ref="F179" r:id="rId10" xr:uid="{00000000-0004-0000-0100-000009000000}"/>
    <hyperlink ref="F181" r:id="rId11" xr:uid="{00000000-0004-0000-0100-00000A000000}"/>
    <hyperlink ref="F183" r:id="rId12" xr:uid="{00000000-0004-0000-0100-00000B000000}"/>
    <hyperlink ref="F185" r:id="rId13" xr:uid="{00000000-0004-0000-0100-00000C000000}"/>
    <hyperlink ref="F188" r:id="rId14" xr:uid="{00000000-0004-0000-0100-00000D000000}"/>
    <hyperlink ref="F191" r:id="rId15" xr:uid="{00000000-0004-0000-0100-00000E000000}"/>
    <hyperlink ref="F195" r:id="rId16" xr:uid="{00000000-0004-0000-0100-00000F000000}"/>
    <hyperlink ref="F197" r:id="rId17" xr:uid="{00000000-0004-0000-0100-000010000000}"/>
    <hyperlink ref="F199" r:id="rId18" xr:uid="{00000000-0004-0000-0100-000011000000}"/>
    <hyperlink ref="F201" r:id="rId19" xr:uid="{00000000-0004-0000-0100-000012000000}"/>
    <hyperlink ref="F203" r:id="rId20" xr:uid="{00000000-0004-0000-0100-000013000000}"/>
    <hyperlink ref="F206" r:id="rId21" xr:uid="{00000000-0004-0000-0100-000014000000}"/>
    <hyperlink ref="F209" r:id="rId22" xr:uid="{00000000-0004-0000-0100-000015000000}"/>
    <hyperlink ref="F212" r:id="rId23" xr:uid="{00000000-0004-0000-0100-000016000000}"/>
    <hyperlink ref="F216" r:id="rId24" xr:uid="{00000000-0004-0000-0100-000017000000}"/>
    <hyperlink ref="F219" r:id="rId25" xr:uid="{00000000-0004-0000-0100-000018000000}"/>
    <hyperlink ref="F225" r:id="rId26" xr:uid="{00000000-0004-0000-0100-000019000000}"/>
    <hyperlink ref="F228" r:id="rId27" xr:uid="{00000000-0004-0000-0100-00001A000000}"/>
    <hyperlink ref="F230" r:id="rId28" xr:uid="{00000000-0004-0000-0100-00001B000000}"/>
    <hyperlink ref="F232" r:id="rId29" xr:uid="{00000000-0004-0000-0100-00001C000000}"/>
    <hyperlink ref="F235" r:id="rId30" xr:uid="{00000000-0004-0000-0100-00001D000000}"/>
    <hyperlink ref="F237" r:id="rId31" xr:uid="{00000000-0004-0000-0100-00001E000000}"/>
    <hyperlink ref="F240" r:id="rId32" xr:uid="{00000000-0004-0000-0100-00001F000000}"/>
    <hyperlink ref="F244" r:id="rId33" xr:uid="{00000000-0004-0000-0100-000020000000}"/>
    <hyperlink ref="F246" r:id="rId34" xr:uid="{00000000-0004-0000-0100-000021000000}"/>
    <hyperlink ref="F250" r:id="rId35" xr:uid="{00000000-0004-0000-0100-000022000000}"/>
    <hyperlink ref="F252" r:id="rId36" xr:uid="{00000000-0004-0000-0100-000023000000}"/>
    <hyperlink ref="F256" r:id="rId37" xr:uid="{00000000-0004-0000-0100-000024000000}"/>
    <hyperlink ref="F259" r:id="rId38" xr:uid="{00000000-0004-0000-0100-000025000000}"/>
    <hyperlink ref="F261" r:id="rId39" xr:uid="{00000000-0004-0000-0100-000026000000}"/>
    <hyperlink ref="F263" r:id="rId40" xr:uid="{00000000-0004-0000-0100-000027000000}"/>
    <hyperlink ref="F266" r:id="rId41" xr:uid="{00000000-0004-0000-0100-000028000000}"/>
    <hyperlink ref="F269" r:id="rId42" xr:uid="{00000000-0004-0000-0100-000029000000}"/>
    <hyperlink ref="F272" r:id="rId43" xr:uid="{00000000-0004-0000-0100-00002A000000}"/>
    <hyperlink ref="F279" r:id="rId44" xr:uid="{00000000-0004-0000-0100-00002B000000}"/>
    <hyperlink ref="F286" r:id="rId45" xr:uid="{00000000-0004-0000-0100-00002C000000}"/>
    <hyperlink ref="F293" r:id="rId46" xr:uid="{00000000-0004-0000-0100-00002D000000}"/>
    <hyperlink ref="F298" r:id="rId47" xr:uid="{00000000-0004-0000-0100-00002E000000}"/>
    <hyperlink ref="F304" r:id="rId48" xr:uid="{00000000-0004-0000-0100-00002F000000}"/>
    <hyperlink ref="F307" r:id="rId49" xr:uid="{00000000-0004-0000-0100-000030000000}"/>
    <hyperlink ref="F309" r:id="rId50" xr:uid="{00000000-0004-0000-0100-000031000000}"/>
    <hyperlink ref="F311" r:id="rId51" xr:uid="{00000000-0004-0000-0100-000032000000}"/>
    <hyperlink ref="F313" r:id="rId52" xr:uid="{00000000-0004-0000-0100-000033000000}"/>
    <hyperlink ref="F317" r:id="rId53" xr:uid="{00000000-0004-0000-0100-000034000000}"/>
    <hyperlink ref="F319" r:id="rId54" xr:uid="{00000000-0004-0000-0100-000035000000}"/>
    <hyperlink ref="F321" r:id="rId55" xr:uid="{00000000-0004-0000-0100-000036000000}"/>
    <hyperlink ref="F327" r:id="rId56" xr:uid="{00000000-0004-0000-0100-000037000000}"/>
    <hyperlink ref="F329" r:id="rId57" xr:uid="{00000000-0004-0000-0100-000038000000}"/>
    <hyperlink ref="F331" r:id="rId58" xr:uid="{00000000-0004-0000-0100-000039000000}"/>
    <hyperlink ref="F333" r:id="rId59" xr:uid="{00000000-0004-0000-0100-00003A000000}"/>
    <hyperlink ref="F339" r:id="rId60" xr:uid="{00000000-0004-0000-0100-00003B000000}"/>
    <hyperlink ref="F341" r:id="rId61" xr:uid="{00000000-0004-0000-0100-00003C000000}"/>
    <hyperlink ref="F347" r:id="rId62" xr:uid="{00000000-0004-0000-0100-00003D000000}"/>
    <hyperlink ref="F349" r:id="rId63" xr:uid="{00000000-0004-0000-0100-00003E000000}"/>
    <hyperlink ref="F351" r:id="rId64" xr:uid="{00000000-0004-0000-0100-00003F000000}"/>
    <hyperlink ref="F354" r:id="rId65" xr:uid="{00000000-0004-0000-0100-000040000000}"/>
    <hyperlink ref="F358" r:id="rId66" xr:uid="{00000000-0004-0000-0100-000041000000}"/>
    <hyperlink ref="F360" r:id="rId67" xr:uid="{00000000-0004-0000-0100-000042000000}"/>
    <hyperlink ref="F362" r:id="rId68" xr:uid="{00000000-0004-0000-0100-000043000000}"/>
    <hyperlink ref="F365" r:id="rId69" xr:uid="{00000000-0004-0000-0100-000044000000}"/>
    <hyperlink ref="F367" r:id="rId70" xr:uid="{00000000-0004-0000-0100-000045000000}"/>
    <hyperlink ref="F369" r:id="rId71" xr:uid="{00000000-0004-0000-0100-000046000000}"/>
    <hyperlink ref="F371" r:id="rId72" xr:uid="{00000000-0004-0000-0100-000047000000}"/>
    <hyperlink ref="F375" r:id="rId73" xr:uid="{00000000-0004-0000-0100-000048000000}"/>
    <hyperlink ref="F377" r:id="rId74" xr:uid="{00000000-0004-0000-0100-000049000000}"/>
    <hyperlink ref="F381" r:id="rId75" xr:uid="{00000000-0004-0000-0100-00004A000000}"/>
    <hyperlink ref="F384" r:id="rId76" xr:uid="{00000000-0004-0000-0100-00004B000000}"/>
    <hyperlink ref="F386" r:id="rId77" xr:uid="{00000000-0004-0000-0100-00004C000000}"/>
    <hyperlink ref="F388" r:id="rId78" xr:uid="{00000000-0004-0000-0100-00004D000000}"/>
    <hyperlink ref="F390" r:id="rId79" xr:uid="{00000000-0004-0000-0100-00004E000000}"/>
    <hyperlink ref="F392" r:id="rId80" xr:uid="{00000000-0004-0000-0100-00004F000000}"/>
    <hyperlink ref="F395" r:id="rId81" xr:uid="{00000000-0004-0000-0100-000050000000}"/>
    <hyperlink ref="F399" r:id="rId82" xr:uid="{00000000-0004-0000-0100-000051000000}"/>
    <hyperlink ref="F401" r:id="rId83" xr:uid="{00000000-0004-0000-0100-000052000000}"/>
    <hyperlink ref="F404" r:id="rId84" xr:uid="{00000000-0004-0000-0100-000053000000}"/>
    <hyperlink ref="F408" r:id="rId85" xr:uid="{00000000-0004-0000-0100-000054000000}"/>
    <hyperlink ref="F412" r:id="rId86" xr:uid="{00000000-0004-0000-0100-000055000000}"/>
    <hyperlink ref="F418" r:id="rId87" xr:uid="{00000000-0004-0000-0100-000056000000}"/>
    <hyperlink ref="F422" r:id="rId88" xr:uid="{00000000-0004-0000-0100-000057000000}"/>
    <hyperlink ref="F427" r:id="rId89" xr:uid="{00000000-0004-0000-0100-000058000000}"/>
    <hyperlink ref="F432" r:id="rId90" xr:uid="{00000000-0004-0000-0100-000059000000}"/>
    <hyperlink ref="F437" r:id="rId91" xr:uid="{00000000-0004-0000-0100-00005A000000}"/>
    <hyperlink ref="F440" r:id="rId92" xr:uid="{00000000-0004-0000-0100-00005B000000}"/>
    <hyperlink ref="F450" r:id="rId93" xr:uid="{00000000-0004-0000-0100-00005C000000}"/>
    <hyperlink ref="F454" r:id="rId94" xr:uid="{00000000-0004-0000-0100-00005D000000}"/>
    <hyperlink ref="F456" r:id="rId95" xr:uid="{00000000-0004-0000-0100-00005E000000}"/>
    <hyperlink ref="F459" r:id="rId96" xr:uid="{00000000-0004-0000-0100-00005F000000}"/>
    <hyperlink ref="F463" r:id="rId97" xr:uid="{00000000-0004-0000-0100-000060000000}"/>
    <hyperlink ref="F465" r:id="rId98" xr:uid="{00000000-0004-0000-0100-000061000000}"/>
    <hyperlink ref="F467" r:id="rId99" xr:uid="{00000000-0004-0000-0100-000062000000}"/>
    <hyperlink ref="F469" r:id="rId100" xr:uid="{00000000-0004-0000-0100-000063000000}"/>
    <hyperlink ref="F472" r:id="rId101" xr:uid="{00000000-0004-0000-0100-000064000000}"/>
    <hyperlink ref="F474" r:id="rId102" xr:uid="{00000000-0004-0000-0100-000065000000}"/>
    <hyperlink ref="F477" r:id="rId103" xr:uid="{00000000-0004-0000-0100-000066000000}"/>
    <hyperlink ref="F479" r:id="rId104" xr:uid="{00000000-0004-0000-0100-000067000000}"/>
    <hyperlink ref="F481" r:id="rId105" xr:uid="{00000000-0004-0000-0100-000068000000}"/>
    <hyperlink ref="F483" r:id="rId106" xr:uid="{00000000-0004-0000-0100-000069000000}"/>
    <hyperlink ref="F485" r:id="rId107" xr:uid="{00000000-0004-0000-0100-00006A000000}"/>
    <hyperlink ref="F487" r:id="rId108" xr:uid="{00000000-0004-0000-0100-00006B000000}"/>
    <hyperlink ref="F489" r:id="rId109" xr:uid="{00000000-0004-0000-0100-00006C000000}"/>
    <hyperlink ref="F492" r:id="rId110" xr:uid="{00000000-0004-0000-0100-00006D000000}"/>
    <hyperlink ref="F494" r:id="rId111" xr:uid="{00000000-0004-0000-0100-00006E000000}"/>
    <hyperlink ref="F496" r:id="rId112" xr:uid="{00000000-0004-0000-0100-00006F000000}"/>
    <hyperlink ref="F498" r:id="rId113" xr:uid="{00000000-0004-0000-0100-000070000000}"/>
    <hyperlink ref="F500" r:id="rId114" xr:uid="{00000000-0004-0000-0100-000071000000}"/>
    <hyperlink ref="F508" r:id="rId115" xr:uid="{00000000-0004-0000-0100-000072000000}"/>
    <hyperlink ref="F511" r:id="rId116" xr:uid="{00000000-0004-0000-0100-000073000000}"/>
    <hyperlink ref="F513" r:id="rId117" xr:uid="{00000000-0004-0000-0100-000074000000}"/>
    <hyperlink ref="F516" r:id="rId118" xr:uid="{00000000-0004-0000-0100-000075000000}"/>
    <hyperlink ref="F522" r:id="rId119" xr:uid="{00000000-0004-0000-0100-000076000000}"/>
    <hyperlink ref="F524" r:id="rId120" xr:uid="{00000000-0004-0000-0100-00007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92</v>
      </c>
    </row>
    <row r="4" spans="2:46" ht="24.95" customHeight="1">
      <c r="B4" s="19"/>
      <c r="D4" s="20" t="s">
        <v>96</v>
      </c>
      <c r="L4" s="19"/>
      <c r="M4" s="88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59" t="str">
        <f>'Rekapitulace stavby'!K6</f>
        <v>rekonstrukce mostu NB04 v Nymburce</v>
      </c>
      <c r="F7" s="260"/>
      <c r="G7" s="260"/>
      <c r="H7" s="260"/>
      <c r="L7" s="19"/>
    </row>
    <row r="8" spans="2:46" s="1" customFormat="1" ht="12" customHeight="1">
      <c r="B8" s="32"/>
      <c r="D8" s="26" t="s">
        <v>97</v>
      </c>
      <c r="L8" s="32"/>
    </row>
    <row r="9" spans="2:46" s="1" customFormat="1" ht="16.5" customHeight="1">
      <c r="B9" s="32"/>
      <c r="E9" s="231" t="s">
        <v>970</v>
      </c>
      <c r="F9" s="258"/>
      <c r="G9" s="258"/>
      <c r="H9" s="25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2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3. 2. 2025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30</v>
      </c>
      <c r="I14" s="26" t="s">
        <v>31</v>
      </c>
      <c r="J14" s="24" t="s">
        <v>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34</v>
      </c>
      <c r="I17" s="26" t="s">
        <v>31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61" t="str">
        <f>'Rekapitulace stavby'!E14</f>
        <v>Vyplň údaj</v>
      </c>
      <c r="F18" s="250"/>
      <c r="G18" s="250"/>
      <c r="H18" s="250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36</v>
      </c>
      <c r="I20" s="26" t="s">
        <v>31</v>
      </c>
      <c r="J20" s="24" t="s">
        <v>1</v>
      </c>
      <c r="L20" s="32"/>
    </row>
    <row r="21" spans="2:12" s="1" customFormat="1" ht="18" customHeight="1">
      <c r="B21" s="32"/>
      <c r="E21" s="24" t="s">
        <v>37</v>
      </c>
      <c r="I21" s="26" t="s">
        <v>33</v>
      </c>
      <c r="J21" s="24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39</v>
      </c>
      <c r="I23" s="26" t="s">
        <v>31</v>
      </c>
      <c r="J23" s="24" t="s">
        <v>1</v>
      </c>
      <c r="L23" s="32"/>
    </row>
    <row r="24" spans="2:12" s="1" customFormat="1" ht="18" customHeight="1">
      <c r="B24" s="32"/>
      <c r="E24" s="24" t="s">
        <v>40</v>
      </c>
      <c r="I24" s="26" t="s">
        <v>33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41</v>
      </c>
      <c r="L26" s="32"/>
    </row>
    <row r="27" spans="2:12" s="7" customFormat="1" ht="191.25" customHeight="1">
      <c r="B27" s="89"/>
      <c r="E27" s="254" t="s">
        <v>99</v>
      </c>
      <c r="F27" s="254"/>
      <c r="G27" s="254"/>
      <c r="H27" s="254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42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5" customHeight="1">
      <c r="B33" s="32"/>
      <c r="D33" s="55" t="s">
        <v>46</v>
      </c>
      <c r="E33" s="26" t="s">
        <v>47</v>
      </c>
      <c r="F33" s="91">
        <f>ROUND((SUM(BE120:BE154)),  2)</f>
        <v>0</v>
      </c>
      <c r="I33" s="92">
        <v>0.21</v>
      </c>
      <c r="J33" s="91">
        <f>ROUND(((SUM(BE120:BE154))*I33),  2)</f>
        <v>0</v>
      </c>
      <c r="L33" s="32"/>
    </row>
    <row r="34" spans="2:12" s="1" customFormat="1" ht="14.45" customHeight="1">
      <c r="B34" s="32"/>
      <c r="E34" s="26" t="s">
        <v>48</v>
      </c>
      <c r="F34" s="91">
        <f>ROUND((SUM(BF120:BF154)),  2)</f>
        <v>0</v>
      </c>
      <c r="I34" s="92">
        <v>0.12</v>
      </c>
      <c r="J34" s="91">
        <f>ROUND(((SUM(BF120:BF154))*I34),  2)</f>
        <v>0</v>
      </c>
      <c r="L34" s="32"/>
    </row>
    <row r="35" spans="2:12" s="1" customFormat="1" ht="14.45" hidden="1" customHeight="1">
      <c r="B35" s="32"/>
      <c r="E35" s="26" t="s">
        <v>49</v>
      </c>
      <c r="F35" s="91">
        <f>ROUND((SUM(BG120:BG154)),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6" t="s">
        <v>50</v>
      </c>
      <c r="F36" s="91">
        <f>ROUND((SUM(BH120:BH154)),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6" t="s">
        <v>51</v>
      </c>
      <c r="F37" s="91">
        <f>ROUND((SUM(BI120:BI154)),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52</v>
      </c>
      <c r="E39" s="57"/>
      <c r="F39" s="57"/>
      <c r="G39" s="95" t="s">
        <v>53</v>
      </c>
      <c r="H39" s="96" t="s">
        <v>54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55</v>
      </c>
      <c r="E50" s="42"/>
      <c r="F50" s="42"/>
      <c r="G50" s="41" t="s">
        <v>56</v>
      </c>
      <c r="H50" s="42"/>
      <c r="I50" s="42"/>
      <c r="J50" s="42"/>
      <c r="K50" s="42"/>
      <c r="L50" s="32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2"/>
      <c r="D61" s="43" t="s">
        <v>57</v>
      </c>
      <c r="E61" s="34"/>
      <c r="F61" s="99" t="s">
        <v>58</v>
      </c>
      <c r="G61" s="43" t="s">
        <v>57</v>
      </c>
      <c r="H61" s="34"/>
      <c r="I61" s="34"/>
      <c r="J61" s="100" t="s">
        <v>58</v>
      </c>
      <c r="K61" s="34"/>
      <c r="L61" s="32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2"/>
      <c r="D65" s="41" t="s">
        <v>59</v>
      </c>
      <c r="E65" s="42"/>
      <c r="F65" s="42"/>
      <c r="G65" s="41" t="s">
        <v>60</v>
      </c>
      <c r="H65" s="42"/>
      <c r="I65" s="42"/>
      <c r="J65" s="42"/>
      <c r="K65" s="42"/>
      <c r="L65" s="32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2"/>
      <c r="D76" s="43" t="s">
        <v>57</v>
      </c>
      <c r="E76" s="34"/>
      <c r="F76" s="99" t="s">
        <v>58</v>
      </c>
      <c r="G76" s="43" t="s">
        <v>57</v>
      </c>
      <c r="H76" s="34"/>
      <c r="I76" s="34"/>
      <c r="J76" s="100" t="s">
        <v>58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59" t="str">
        <f>E7</f>
        <v>rekonstrukce mostu NB04 v Nymburce</v>
      </c>
      <c r="F85" s="260"/>
      <c r="G85" s="260"/>
      <c r="H85" s="260"/>
      <c r="L85" s="32"/>
    </row>
    <row r="86" spans="2:47" s="1" customFormat="1" ht="12" customHeight="1">
      <c r="B86" s="32"/>
      <c r="C86" s="26" t="s">
        <v>97</v>
      </c>
      <c r="L86" s="32"/>
    </row>
    <row r="87" spans="2:47" s="1" customFormat="1" ht="16.5" customHeight="1">
      <c r="B87" s="32"/>
      <c r="E87" s="231" t="str">
        <f>E9</f>
        <v>OST - Ostatní a vedlejší náklady</v>
      </c>
      <c r="F87" s="258"/>
      <c r="G87" s="258"/>
      <c r="H87" s="25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22</v>
      </c>
      <c r="F89" s="24" t="str">
        <f>F12</f>
        <v>Město Nymburk</v>
      </c>
      <c r="I89" s="26" t="s">
        <v>24</v>
      </c>
      <c r="J89" s="52" t="str">
        <f>IF(J12="","",J12)</f>
        <v>3. 2. 2025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30</v>
      </c>
      <c r="F91" s="24" t="str">
        <f>E15</f>
        <v>Město Nymburk</v>
      </c>
      <c r="I91" s="26" t="s">
        <v>36</v>
      </c>
      <c r="J91" s="30" t="str">
        <f>E21</f>
        <v>KUCIÁN statika s.r.o.</v>
      </c>
      <c r="L91" s="32"/>
    </row>
    <row r="92" spans="2:47" s="1" customFormat="1" ht="15.2" customHeight="1">
      <c r="B92" s="32"/>
      <c r="C92" s="26" t="s">
        <v>34</v>
      </c>
      <c r="F92" s="24" t="str">
        <f>IF(E18="","",E18)</f>
        <v>Vyplň údaj</v>
      </c>
      <c r="I92" s="26" t="s">
        <v>39</v>
      </c>
      <c r="J92" s="30" t="str">
        <f>E24</f>
        <v>Ing. Jaromír Kucián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J120</f>
        <v>0</v>
      </c>
      <c r="L96" s="32"/>
      <c r="AU96" s="16" t="s">
        <v>104</v>
      </c>
    </row>
    <row r="97" spans="2:12" s="8" customFormat="1" ht="24.95" customHeight="1">
      <c r="B97" s="104"/>
      <c r="D97" s="105" t="s">
        <v>971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972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973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19.899999999999999" customHeight="1">
      <c r="B100" s="108"/>
      <c r="D100" s="109" t="s">
        <v>974</v>
      </c>
      <c r="E100" s="110"/>
      <c r="F100" s="110"/>
      <c r="G100" s="110"/>
      <c r="H100" s="110"/>
      <c r="I100" s="110"/>
      <c r="J100" s="111">
        <f>J139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0" t="s">
        <v>144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6" t="s">
        <v>16</v>
      </c>
      <c r="L109" s="32"/>
    </row>
    <row r="110" spans="2:12" s="1" customFormat="1" ht="16.5" customHeight="1">
      <c r="B110" s="32"/>
      <c r="E110" s="259" t="str">
        <f>E7</f>
        <v>rekonstrukce mostu NB04 v Nymburce</v>
      </c>
      <c r="F110" s="260"/>
      <c r="G110" s="260"/>
      <c r="H110" s="260"/>
      <c r="L110" s="32"/>
    </row>
    <row r="111" spans="2:12" s="1" customFormat="1" ht="12" customHeight="1">
      <c r="B111" s="32"/>
      <c r="C111" s="26" t="s">
        <v>97</v>
      </c>
      <c r="L111" s="32"/>
    </row>
    <row r="112" spans="2:12" s="1" customFormat="1" ht="16.5" customHeight="1">
      <c r="B112" s="32"/>
      <c r="E112" s="231" t="str">
        <f>E9</f>
        <v>OST - Ostatní a vedlejší náklady</v>
      </c>
      <c r="F112" s="258"/>
      <c r="G112" s="258"/>
      <c r="H112" s="258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6" t="s">
        <v>22</v>
      </c>
      <c r="F114" s="24" t="str">
        <f>F12</f>
        <v>Město Nymburk</v>
      </c>
      <c r="I114" s="26" t="s">
        <v>24</v>
      </c>
      <c r="J114" s="52" t="str">
        <f>IF(J12="","",J12)</f>
        <v>3. 2. 2025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6" t="s">
        <v>30</v>
      </c>
      <c r="F116" s="24" t="str">
        <f>E15</f>
        <v>Město Nymburk</v>
      </c>
      <c r="I116" s="26" t="s">
        <v>36</v>
      </c>
      <c r="J116" s="30" t="str">
        <f>E21</f>
        <v>KUCIÁN statika s.r.o.</v>
      </c>
      <c r="L116" s="32"/>
    </row>
    <row r="117" spans="2:65" s="1" customFormat="1" ht="15.2" customHeight="1">
      <c r="B117" s="32"/>
      <c r="C117" s="26" t="s">
        <v>34</v>
      </c>
      <c r="F117" s="24" t="str">
        <f>IF(E18="","",E18)</f>
        <v>Vyplň údaj</v>
      </c>
      <c r="I117" s="26" t="s">
        <v>39</v>
      </c>
      <c r="J117" s="30" t="str">
        <f>E24</f>
        <v>Ing. Jaromír Kucián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145</v>
      </c>
      <c r="D119" s="114" t="s">
        <v>67</v>
      </c>
      <c r="E119" s="114" t="s">
        <v>63</v>
      </c>
      <c r="F119" s="114" t="s">
        <v>64</v>
      </c>
      <c r="G119" s="114" t="s">
        <v>146</v>
      </c>
      <c r="H119" s="114" t="s">
        <v>147</v>
      </c>
      <c r="I119" s="114" t="s">
        <v>148</v>
      </c>
      <c r="J119" s="114" t="s">
        <v>102</v>
      </c>
      <c r="K119" s="115" t="s">
        <v>149</v>
      </c>
      <c r="L119" s="112"/>
      <c r="M119" s="59" t="s">
        <v>1</v>
      </c>
      <c r="N119" s="60" t="s">
        <v>46</v>
      </c>
      <c r="O119" s="60" t="s">
        <v>150</v>
      </c>
      <c r="P119" s="60" t="s">
        <v>151</v>
      </c>
      <c r="Q119" s="60" t="s">
        <v>152</v>
      </c>
      <c r="R119" s="60" t="s">
        <v>153</v>
      </c>
      <c r="S119" s="60" t="s">
        <v>154</v>
      </c>
      <c r="T119" s="61" t="s">
        <v>155</v>
      </c>
    </row>
    <row r="120" spans="2:65" s="1" customFormat="1" ht="22.9" customHeight="1">
      <c r="B120" s="32"/>
      <c r="C120" s="64" t="s">
        <v>156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6" t="s">
        <v>81</v>
      </c>
      <c r="AU120" s="16" t="s">
        <v>104</v>
      </c>
      <c r="BK120" s="119">
        <f>BK121</f>
        <v>0</v>
      </c>
    </row>
    <row r="121" spans="2:65" s="11" customFormat="1" ht="25.9" customHeight="1">
      <c r="B121" s="120"/>
      <c r="D121" s="121" t="s">
        <v>81</v>
      </c>
      <c r="E121" s="122" t="s">
        <v>975</v>
      </c>
      <c r="F121" s="122" t="s">
        <v>976</v>
      </c>
      <c r="I121" s="123"/>
      <c r="J121" s="124">
        <f>BK121</f>
        <v>0</v>
      </c>
      <c r="L121" s="120"/>
      <c r="M121" s="125"/>
      <c r="P121" s="126">
        <f>P122+P127+P139</f>
        <v>0</v>
      </c>
      <c r="R121" s="126">
        <f>R122+R127+R139</f>
        <v>0</v>
      </c>
      <c r="T121" s="127">
        <f>T122+T127+T139</f>
        <v>0</v>
      </c>
      <c r="AR121" s="121" t="s">
        <v>200</v>
      </c>
      <c r="AT121" s="128" t="s">
        <v>81</v>
      </c>
      <c r="AU121" s="128" t="s">
        <v>82</v>
      </c>
      <c r="AY121" s="121" t="s">
        <v>159</v>
      </c>
      <c r="BK121" s="129">
        <f>BK122+BK127+BK139</f>
        <v>0</v>
      </c>
    </row>
    <row r="122" spans="2:65" s="11" customFormat="1" ht="22.9" customHeight="1">
      <c r="B122" s="120"/>
      <c r="D122" s="121" t="s">
        <v>81</v>
      </c>
      <c r="E122" s="130" t="s">
        <v>977</v>
      </c>
      <c r="F122" s="130" t="s">
        <v>978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200</v>
      </c>
      <c r="AT122" s="128" t="s">
        <v>81</v>
      </c>
      <c r="AU122" s="128" t="s">
        <v>90</v>
      </c>
      <c r="AY122" s="121" t="s">
        <v>159</v>
      </c>
      <c r="BK122" s="129">
        <f>SUM(BK123:BK126)</f>
        <v>0</v>
      </c>
    </row>
    <row r="123" spans="2:65" s="1" customFormat="1" ht="16.5" customHeight="1">
      <c r="B123" s="132"/>
      <c r="C123" s="133" t="s">
        <v>90</v>
      </c>
      <c r="D123" s="133" t="s">
        <v>162</v>
      </c>
      <c r="E123" s="134" t="s">
        <v>979</v>
      </c>
      <c r="F123" s="135" t="s">
        <v>980</v>
      </c>
      <c r="G123" s="136" t="s">
        <v>981</v>
      </c>
      <c r="H123" s="137">
        <v>1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47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167</v>
      </c>
      <c r="AT123" s="144" t="s">
        <v>162</v>
      </c>
      <c r="AU123" s="144" t="s">
        <v>92</v>
      </c>
      <c r="AY123" s="16" t="s">
        <v>159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90</v>
      </c>
      <c r="BK123" s="145">
        <f>ROUND(I123*H123,2)</f>
        <v>0</v>
      </c>
      <c r="BL123" s="16" t="s">
        <v>167</v>
      </c>
      <c r="BM123" s="144" t="s">
        <v>982</v>
      </c>
    </row>
    <row r="124" spans="2:65" s="1" customFormat="1" ht="16.5" customHeight="1">
      <c r="B124" s="132"/>
      <c r="C124" s="133" t="s">
        <v>92</v>
      </c>
      <c r="D124" s="133" t="s">
        <v>162</v>
      </c>
      <c r="E124" s="134" t="s">
        <v>983</v>
      </c>
      <c r="F124" s="135" t="s">
        <v>984</v>
      </c>
      <c r="G124" s="136" t="s">
        <v>981</v>
      </c>
      <c r="H124" s="137">
        <v>1</v>
      </c>
      <c r="I124" s="138"/>
      <c r="J124" s="139">
        <f>ROUND(I124*H124,2)</f>
        <v>0</v>
      </c>
      <c r="K124" s="135" t="s">
        <v>1</v>
      </c>
      <c r="L124" s="32"/>
      <c r="M124" s="140" t="s">
        <v>1</v>
      </c>
      <c r="N124" s="141" t="s">
        <v>47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167</v>
      </c>
      <c r="AT124" s="144" t="s">
        <v>162</v>
      </c>
      <c r="AU124" s="144" t="s">
        <v>92</v>
      </c>
      <c r="AY124" s="16" t="s">
        <v>159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90</v>
      </c>
      <c r="BK124" s="145">
        <f>ROUND(I124*H124,2)</f>
        <v>0</v>
      </c>
      <c r="BL124" s="16" t="s">
        <v>167</v>
      </c>
      <c r="BM124" s="144" t="s">
        <v>985</v>
      </c>
    </row>
    <row r="125" spans="2:65" s="1" customFormat="1" ht="16.5" customHeight="1">
      <c r="B125" s="132"/>
      <c r="C125" s="133" t="s">
        <v>190</v>
      </c>
      <c r="D125" s="133" t="s">
        <v>162</v>
      </c>
      <c r="E125" s="134" t="s">
        <v>986</v>
      </c>
      <c r="F125" s="135" t="s">
        <v>987</v>
      </c>
      <c r="G125" s="136" t="s">
        <v>981</v>
      </c>
      <c r="H125" s="137">
        <v>1</v>
      </c>
      <c r="I125" s="138"/>
      <c r="J125" s="139">
        <f>ROUND(I125*H125,2)</f>
        <v>0</v>
      </c>
      <c r="K125" s="135" t="s">
        <v>166</v>
      </c>
      <c r="L125" s="32"/>
      <c r="M125" s="140" t="s">
        <v>1</v>
      </c>
      <c r="N125" s="141" t="s">
        <v>47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988</v>
      </c>
      <c r="AT125" s="144" t="s">
        <v>162</v>
      </c>
      <c r="AU125" s="144" t="s">
        <v>92</v>
      </c>
      <c r="AY125" s="16" t="s">
        <v>159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90</v>
      </c>
      <c r="BK125" s="145">
        <f>ROUND(I125*H125,2)</f>
        <v>0</v>
      </c>
      <c r="BL125" s="16" t="s">
        <v>988</v>
      </c>
      <c r="BM125" s="144" t="s">
        <v>989</v>
      </c>
    </row>
    <row r="126" spans="2:65" s="1" customFormat="1">
      <c r="B126" s="32"/>
      <c r="D126" s="146" t="s">
        <v>169</v>
      </c>
      <c r="F126" s="147" t="s">
        <v>990</v>
      </c>
      <c r="I126" s="148"/>
      <c r="L126" s="32"/>
      <c r="M126" s="149"/>
      <c r="T126" s="56"/>
      <c r="AT126" s="16" t="s">
        <v>169</v>
      </c>
      <c r="AU126" s="16" t="s">
        <v>92</v>
      </c>
    </row>
    <row r="127" spans="2:65" s="11" customFormat="1" ht="22.9" customHeight="1">
      <c r="B127" s="120"/>
      <c r="D127" s="121" t="s">
        <v>81</v>
      </c>
      <c r="E127" s="130" t="s">
        <v>991</v>
      </c>
      <c r="F127" s="130" t="s">
        <v>992</v>
      </c>
      <c r="I127" s="123"/>
      <c r="J127" s="131">
        <f>BK127</f>
        <v>0</v>
      </c>
      <c r="L127" s="120"/>
      <c r="M127" s="125"/>
      <c r="P127" s="126">
        <f>SUM(P128:P138)</f>
        <v>0</v>
      </c>
      <c r="R127" s="126">
        <f>SUM(R128:R138)</f>
        <v>0</v>
      </c>
      <c r="T127" s="127">
        <f>SUM(T128:T138)</f>
        <v>0</v>
      </c>
      <c r="AR127" s="121" t="s">
        <v>200</v>
      </c>
      <c r="AT127" s="128" t="s">
        <v>81</v>
      </c>
      <c r="AU127" s="128" t="s">
        <v>90</v>
      </c>
      <c r="AY127" s="121" t="s">
        <v>159</v>
      </c>
      <c r="BK127" s="129">
        <f>SUM(BK128:BK138)</f>
        <v>0</v>
      </c>
    </row>
    <row r="128" spans="2:65" s="1" customFormat="1" ht="16.5" customHeight="1">
      <c r="B128" s="132"/>
      <c r="C128" s="133" t="s">
        <v>167</v>
      </c>
      <c r="D128" s="133" t="s">
        <v>162</v>
      </c>
      <c r="E128" s="134" t="s">
        <v>993</v>
      </c>
      <c r="F128" s="135" t="s">
        <v>994</v>
      </c>
      <c r="G128" s="136" t="s">
        <v>981</v>
      </c>
      <c r="H128" s="137">
        <v>1</v>
      </c>
      <c r="I128" s="138"/>
      <c r="J128" s="139">
        <f>ROUND(I128*H128,2)</f>
        <v>0</v>
      </c>
      <c r="K128" s="135" t="s">
        <v>166</v>
      </c>
      <c r="L128" s="32"/>
      <c r="M128" s="140" t="s">
        <v>1</v>
      </c>
      <c r="N128" s="141" t="s">
        <v>47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988</v>
      </c>
      <c r="AT128" s="144" t="s">
        <v>162</v>
      </c>
      <c r="AU128" s="144" t="s">
        <v>92</v>
      </c>
      <c r="AY128" s="16" t="s">
        <v>159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90</v>
      </c>
      <c r="BK128" s="145">
        <f>ROUND(I128*H128,2)</f>
        <v>0</v>
      </c>
      <c r="BL128" s="16" t="s">
        <v>988</v>
      </c>
      <c r="BM128" s="144" t="s">
        <v>995</v>
      </c>
    </row>
    <row r="129" spans="2:65" s="1" customFormat="1">
      <c r="B129" s="32"/>
      <c r="D129" s="146" t="s">
        <v>169</v>
      </c>
      <c r="F129" s="147" t="s">
        <v>996</v>
      </c>
      <c r="I129" s="148"/>
      <c r="L129" s="32"/>
      <c r="M129" s="149"/>
      <c r="T129" s="56"/>
      <c r="AT129" s="16" t="s">
        <v>169</v>
      </c>
      <c r="AU129" s="16" t="s">
        <v>92</v>
      </c>
    </row>
    <row r="130" spans="2:65" s="1" customFormat="1" ht="21.75" customHeight="1">
      <c r="B130" s="132"/>
      <c r="C130" s="133" t="s">
        <v>200</v>
      </c>
      <c r="D130" s="133" t="s">
        <v>162</v>
      </c>
      <c r="E130" s="134" t="s">
        <v>997</v>
      </c>
      <c r="F130" s="135" t="s">
        <v>998</v>
      </c>
      <c r="G130" s="136" t="s">
        <v>981</v>
      </c>
      <c r="H130" s="137">
        <v>1</v>
      </c>
      <c r="I130" s="138"/>
      <c r="J130" s="139">
        <f>ROUND(I130*H130,2)</f>
        <v>0</v>
      </c>
      <c r="K130" s="135" t="s">
        <v>166</v>
      </c>
      <c r="L130" s="32"/>
      <c r="M130" s="140" t="s">
        <v>1</v>
      </c>
      <c r="N130" s="141" t="s">
        <v>47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988</v>
      </c>
      <c r="AT130" s="144" t="s">
        <v>162</v>
      </c>
      <c r="AU130" s="144" t="s">
        <v>92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90</v>
      </c>
      <c r="BK130" s="145">
        <f>ROUND(I130*H130,2)</f>
        <v>0</v>
      </c>
      <c r="BL130" s="16" t="s">
        <v>988</v>
      </c>
      <c r="BM130" s="144" t="s">
        <v>999</v>
      </c>
    </row>
    <row r="131" spans="2:65" s="1" customFormat="1">
      <c r="B131" s="32"/>
      <c r="D131" s="146" t="s">
        <v>169</v>
      </c>
      <c r="F131" s="147" t="s">
        <v>1000</v>
      </c>
      <c r="I131" s="148"/>
      <c r="L131" s="32"/>
      <c r="M131" s="149"/>
      <c r="T131" s="56"/>
      <c r="AT131" s="16" t="s">
        <v>169</v>
      </c>
      <c r="AU131" s="16" t="s">
        <v>92</v>
      </c>
    </row>
    <row r="132" spans="2:65" s="1" customFormat="1" ht="16.5" customHeight="1">
      <c r="B132" s="132"/>
      <c r="C132" s="133" t="s">
        <v>206</v>
      </c>
      <c r="D132" s="133" t="s">
        <v>162</v>
      </c>
      <c r="E132" s="134" t="s">
        <v>1001</v>
      </c>
      <c r="F132" s="135" t="s">
        <v>1002</v>
      </c>
      <c r="G132" s="136" t="s">
        <v>981</v>
      </c>
      <c r="H132" s="137">
        <v>1</v>
      </c>
      <c r="I132" s="138"/>
      <c r="J132" s="139">
        <f>ROUND(I132*H132,2)</f>
        <v>0</v>
      </c>
      <c r="K132" s="135" t="s">
        <v>166</v>
      </c>
      <c r="L132" s="32"/>
      <c r="M132" s="140" t="s">
        <v>1</v>
      </c>
      <c r="N132" s="141" t="s">
        <v>47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988</v>
      </c>
      <c r="AT132" s="144" t="s">
        <v>162</v>
      </c>
      <c r="AU132" s="144" t="s">
        <v>92</v>
      </c>
      <c r="AY132" s="16" t="s">
        <v>159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90</v>
      </c>
      <c r="BK132" s="145">
        <f>ROUND(I132*H132,2)</f>
        <v>0</v>
      </c>
      <c r="BL132" s="16" t="s">
        <v>988</v>
      </c>
      <c r="BM132" s="144" t="s">
        <v>1003</v>
      </c>
    </row>
    <row r="133" spans="2:65" s="1" customFormat="1">
      <c r="B133" s="32"/>
      <c r="D133" s="146" t="s">
        <v>169</v>
      </c>
      <c r="F133" s="147" t="s">
        <v>1004</v>
      </c>
      <c r="I133" s="148"/>
      <c r="L133" s="32"/>
      <c r="M133" s="149"/>
      <c r="T133" s="56"/>
      <c r="AT133" s="16" t="s">
        <v>169</v>
      </c>
      <c r="AU133" s="16" t="s">
        <v>92</v>
      </c>
    </row>
    <row r="134" spans="2:65" s="1" customFormat="1" ht="16.5" customHeight="1">
      <c r="B134" s="132"/>
      <c r="C134" s="133" t="s">
        <v>212</v>
      </c>
      <c r="D134" s="133" t="s">
        <v>162</v>
      </c>
      <c r="E134" s="134" t="s">
        <v>1005</v>
      </c>
      <c r="F134" s="135" t="s">
        <v>1006</v>
      </c>
      <c r="G134" s="136" t="s">
        <v>981</v>
      </c>
      <c r="H134" s="137">
        <v>1</v>
      </c>
      <c r="I134" s="138"/>
      <c r="J134" s="139">
        <f>ROUND(I134*H134,2)</f>
        <v>0</v>
      </c>
      <c r="K134" s="135" t="s">
        <v>166</v>
      </c>
      <c r="L134" s="32"/>
      <c r="M134" s="140" t="s">
        <v>1</v>
      </c>
      <c r="N134" s="141" t="s">
        <v>47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988</v>
      </c>
      <c r="AT134" s="144" t="s">
        <v>162</v>
      </c>
      <c r="AU134" s="144" t="s">
        <v>92</v>
      </c>
      <c r="AY134" s="16" t="s">
        <v>159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90</v>
      </c>
      <c r="BK134" s="145">
        <f>ROUND(I134*H134,2)</f>
        <v>0</v>
      </c>
      <c r="BL134" s="16" t="s">
        <v>988</v>
      </c>
      <c r="BM134" s="144" t="s">
        <v>1007</v>
      </c>
    </row>
    <row r="135" spans="2:65" s="1" customFormat="1">
      <c r="B135" s="32"/>
      <c r="D135" s="146" t="s">
        <v>169</v>
      </c>
      <c r="F135" s="147" t="s">
        <v>1008</v>
      </c>
      <c r="I135" s="148"/>
      <c r="L135" s="32"/>
      <c r="M135" s="149"/>
      <c r="T135" s="56"/>
      <c r="AT135" s="16" t="s">
        <v>169</v>
      </c>
      <c r="AU135" s="16" t="s">
        <v>92</v>
      </c>
    </row>
    <row r="136" spans="2:65" s="1" customFormat="1" ht="16.5" customHeight="1">
      <c r="B136" s="132"/>
      <c r="C136" s="133" t="s">
        <v>217</v>
      </c>
      <c r="D136" s="133" t="s">
        <v>162</v>
      </c>
      <c r="E136" s="134" t="s">
        <v>1009</v>
      </c>
      <c r="F136" s="135" t="s">
        <v>1010</v>
      </c>
      <c r="G136" s="136" t="s">
        <v>981</v>
      </c>
      <c r="H136" s="137">
        <v>1</v>
      </c>
      <c r="I136" s="138"/>
      <c r="J136" s="139">
        <f>ROUND(I136*H136,2)</f>
        <v>0</v>
      </c>
      <c r="K136" s="135" t="s">
        <v>166</v>
      </c>
      <c r="L136" s="32"/>
      <c r="M136" s="140" t="s">
        <v>1</v>
      </c>
      <c r="N136" s="141" t="s">
        <v>47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988</v>
      </c>
      <c r="AT136" s="144" t="s">
        <v>162</v>
      </c>
      <c r="AU136" s="144" t="s">
        <v>92</v>
      </c>
      <c r="AY136" s="16" t="s">
        <v>159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90</v>
      </c>
      <c r="BK136" s="145">
        <f>ROUND(I136*H136,2)</f>
        <v>0</v>
      </c>
      <c r="BL136" s="16" t="s">
        <v>988</v>
      </c>
      <c r="BM136" s="144" t="s">
        <v>1011</v>
      </c>
    </row>
    <row r="137" spans="2:65" s="1" customFormat="1">
      <c r="B137" s="32"/>
      <c r="D137" s="146" t="s">
        <v>169</v>
      </c>
      <c r="F137" s="147" t="s">
        <v>1012</v>
      </c>
      <c r="I137" s="148"/>
      <c r="L137" s="32"/>
      <c r="M137" s="149"/>
      <c r="T137" s="56"/>
      <c r="AT137" s="16" t="s">
        <v>169</v>
      </c>
      <c r="AU137" s="16" t="s">
        <v>92</v>
      </c>
    </row>
    <row r="138" spans="2:65" s="1" customFormat="1" ht="16.5" customHeight="1">
      <c r="B138" s="132"/>
      <c r="C138" s="133" t="s">
        <v>222</v>
      </c>
      <c r="D138" s="133" t="s">
        <v>162</v>
      </c>
      <c r="E138" s="134" t="s">
        <v>1013</v>
      </c>
      <c r="F138" s="135" t="s">
        <v>1014</v>
      </c>
      <c r="G138" s="136" t="s">
        <v>981</v>
      </c>
      <c r="H138" s="137">
        <v>1</v>
      </c>
      <c r="I138" s="138"/>
      <c r="J138" s="139">
        <f>ROUND(I138*H138,2)</f>
        <v>0</v>
      </c>
      <c r="K138" s="135" t="s">
        <v>1</v>
      </c>
      <c r="L138" s="32"/>
      <c r="M138" s="140" t="s">
        <v>1</v>
      </c>
      <c r="N138" s="141" t="s">
        <v>47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988</v>
      </c>
      <c r="AT138" s="144" t="s">
        <v>162</v>
      </c>
      <c r="AU138" s="144" t="s">
        <v>92</v>
      </c>
      <c r="AY138" s="16" t="s">
        <v>159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90</v>
      </c>
      <c r="BK138" s="145">
        <f>ROUND(I138*H138,2)</f>
        <v>0</v>
      </c>
      <c r="BL138" s="16" t="s">
        <v>988</v>
      </c>
      <c r="BM138" s="144" t="s">
        <v>1015</v>
      </c>
    </row>
    <row r="139" spans="2:65" s="11" customFormat="1" ht="22.9" customHeight="1">
      <c r="B139" s="120"/>
      <c r="D139" s="121" t="s">
        <v>81</v>
      </c>
      <c r="E139" s="130" t="s">
        <v>1016</v>
      </c>
      <c r="F139" s="130" t="s">
        <v>1017</v>
      </c>
      <c r="I139" s="123"/>
      <c r="J139" s="131">
        <f>BK139</f>
        <v>0</v>
      </c>
      <c r="L139" s="120"/>
      <c r="M139" s="125"/>
      <c r="P139" s="126">
        <f>SUM(P140:P154)</f>
        <v>0</v>
      </c>
      <c r="R139" s="126">
        <f>SUM(R140:R154)</f>
        <v>0</v>
      </c>
      <c r="T139" s="127">
        <f>SUM(T140:T154)</f>
        <v>0</v>
      </c>
      <c r="AR139" s="121" t="s">
        <v>200</v>
      </c>
      <c r="AT139" s="128" t="s">
        <v>81</v>
      </c>
      <c r="AU139" s="128" t="s">
        <v>90</v>
      </c>
      <c r="AY139" s="121" t="s">
        <v>159</v>
      </c>
      <c r="BK139" s="129">
        <f>SUM(BK140:BK154)</f>
        <v>0</v>
      </c>
    </row>
    <row r="140" spans="2:65" s="1" customFormat="1" ht="16.5" customHeight="1">
      <c r="B140" s="132"/>
      <c r="C140" s="133" t="s">
        <v>227</v>
      </c>
      <c r="D140" s="133" t="s">
        <v>162</v>
      </c>
      <c r="E140" s="134" t="s">
        <v>1018</v>
      </c>
      <c r="F140" s="135" t="s">
        <v>1019</v>
      </c>
      <c r="G140" s="136" t="s">
        <v>981</v>
      </c>
      <c r="H140" s="137">
        <v>1</v>
      </c>
      <c r="I140" s="138"/>
      <c r="J140" s="139">
        <f>ROUND(I140*H140,2)</f>
        <v>0</v>
      </c>
      <c r="K140" s="135" t="s">
        <v>166</v>
      </c>
      <c r="L140" s="32"/>
      <c r="M140" s="140" t="s">
        <v>1</v>
      </c>
      <c r="N140" s="141" t="s">
        <v>47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988</v>
      </c>
      <c r="AT140" s="144" t="s">
        <v>162</v>
      </c>
      <c r="AU140" s="144" t="s">
        <v>92</v>
      </c>
      <c r="AY140" s="16" t="s">
        <v>159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90</v>
      </c>
      <c r="BK140" s="145">
        <f>ROUND(I140*H140,2)</f>
        <v>0</v>
      </c>
      <c r="BL140" s="16" t="s">
        <v>988</v>
      </c>
      <c r="BM140" s="144" t="s">
        <v>1020</v>
      </c>
    </row>
    <row r="141" spans="2:65" s="1" customFormat="1">
      <c r="B141" s="32"/>
      <c r="D141" s="146" t="s">
        <v>169</v>
      </c>
      <c r="F141" s="147" t="s">
        <v>1021</v>
      </c>
      <c r="I141" s="148"/>
      <c r="L141" s="32"/>
      <c r="M141" s="149"/>
      <c r="T141" s="56"/>
      <c r="AT141" s="16" t="s">
        <v>169</v>
      </c>
      <c r="AU141" s="16" t="s">
        <v>92</v>
      </c>
    </row>
    <row r="142" spans="2:65" s="1" customFormat="1" ht="24.2" customHeight="1">
      <c r="B142" s="132"/>
      <c r="C142" s="133" t="s">
        <v>178</v>
      </c>
      <c r="D142" s="133" t="s">
        <v>162</v>
      </c>
      <c r="E142" s="134" t="s">
        <v>1022</v>
      </c>
      <c r="F142" s="135" t="s">
        <v>1023</v>
      </c>
      <c r="G142" s="136" t="s">
        <v>981</v>
      </c>
      <c r="H142" s="137">
        <v>1</v>
      </c>
      <c r="I142" s="138"/>
      <c r="J142" s="139">
        <f>ROUND(I142*H142,2)</f>
        <v>0</v>
      </c>
      <c r="K142" s="135" t="s">
        <v>166</v>
      </c>
      <c r="L142" s="32"/>
      <c r="M142" s="140" t="s">
        <v>1</v>
      </c>
      <c r="N142" s="141" t="s">
        <v>47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988</v>
      </c>
      <c r="AT142" s="144" t="s">
        <v>162</v>
      </c>
      <c r="AU142" s="144" t="s">
        <v>92</v>
      </c>
      <c r="AY142" s="16" t="s">
        <v>159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90</v>
      </c>
      <c r="BK142" s="145">
        <f>ROUND(I142*H142,2)</f>
        <v>0</v>
      </c>
      <c r="BL142" s="16" t="s">
        <v>988</v>
      </c>
      <c r="BM142" s="144" t="s">
        <v>1024</v>
      </c>
    </row>
    <row r="143" spans="2:65" s="1" customFormat="1">
      <c r="B143" s="32"/>
      <c r="D143" s="146" t="s">
        <v>169</v>
      </c>
      <c r="F143" s="147" t="s">
        <v>1025</v>
      </c>
      <c r="I143" s="148"/>
      <c r="L143" s="32"/>
      <c r="M143" s="149"/>
      <c r="T143" s="56"/>
      <c r="AT143" s="16" t="s">
        <v>169</v>
      </c>
      <c r="AU143" s="16" t="s">
        <v>92</v>
      </c>
    </row>
    <row r="144" spans="2:65" s="1" customFormat="1" ht="16.5" customHeight="1">
      <c r="B144" s="132"/>
      <c r="C144" s="133" t="s">
        <v>8</v>
      </c>
      <c r="D144" s="133" t="s">
        <v>162</v>
      </c>
      <c r="E144" s="134" t="s">
        <v>1026</v>
      </c>
      <c r="F144" s="135" t="s">
        <v>1027</v>
      </c>
      <c r="G144" s="136" t="s">
        <v>981</v>
      </c>
      <c r="H144" s="137">
        <v>1</v>
      </c>
      <c r="I144" s="138"/>
      <c r="J144" s="139">
        <f>ROUND(I144*H144,2)</f>
        <v>0</v>
      </c>
      <c r="K144" s="135" t="s">
        <v>166</v>
      </c>
      <c r="L144" s="32"/>
      <c r="M144" s="140" t="s">
        <v>1</v>
      </c>
      <c r="N144" s="141" t="s">
        <v>47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988</v>
      </c>
      <c r="AT144" s="144" t="s">
        <v>162</v>
      </c>
      <c r="AU144" s="144" t="s">
        <v>92</v>
      </c>
      <c r="AY144" s="16" t="s">
        <v>159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90</v>
      </c>
      <c r="BK144" s="145">
        <f>ROUND(I144*H144,2)</f>
        <v>0</v>
      </c>
      <c r="BL144" s="16" t="s">
        <v>988</v>
      </c>
      <c r="BM144" s="144" t="s">
        <v>1028</v>
      </c>
    </row>
    <row r="145" spans="2:65" s="1" customFormat="1">
      <c r="B145" s="32"/>
      <c r="D145" s="146" t="s">
        <v>169</v>
      </c>
      <c r="F145" s="147" t="s">
        <v>1029</v>
      </c>
      <c r="I145" s="148"/>
      <c r="L145" s="32"/>
      <c r="M145" s="149"/>
      <c r="T145" s="56"/>
      <c r="AT145" s="16" t="s">
        <v>169</v>
      </c>
      <c r="AU145" s="16" t="s">
        <v>92</v>
      </c>
    </row>
    <row r="146" spans="2:65" s="1" customFormat="1" ht="16.5" customHeight="1">
      <c r="B146" s="132"/>
      <c r="C146" s="133" t="s">
        <v>242</v>
      </c>
      <c r="D146" s="133" t="s">
        <v>162</v>
      </c>
      <c r="E146" s="134" t="s">
        <v>1030</v>
      </c>
      <c r="F146" s="135" t="s">
        <v>1031</v>
      </c>
      <c r="G146" s="136" t="s">
        <v>981</v>
      </c>
      <c r="H146" s="137">
        <v>1</v>
      </c>
      <c r="I146" s="138"/>
      <c r="J146" s="139">
        <f>ROUND(I146*H146,2)</f>
        <v>0</v>
      </c>
      <c r="K146" s="135" t="s">
        <v>166</v>
      </c>
      <c r="L146" s="32"/>
      <c r="M146" s="140" t="s">
        <v>1</v>
      </c>
      <c r="N146" s="141" t="s">
        <v>47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988</v>
      </c>
      <c r="AT146" s="144" t="s">
        <v>162</v>
      </c>
      <c r="AU146" s="144" t="s">
        <v>92</v>
      </c>
      <c r="AY146" s="16" t="s">
        <v>159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90</v>
      </c>
      <c r="BK146" s="145">
        <f>ROUND(I146*H146,2)</f>
        <v>0</v>
      </c>
      <c r="BL146" s="16" t="s">
        <v>988</v>
      </c>
      <c r="BM146" s="144" t="s">
        <v>1032</v>
      </c>
    </row>
    <row r="147" spans="2:65" s="1" customFormat="1">
      <c r="B147" s="32"/>
      <c r="D147" s="146" t="s">
        <v>169</v>
      </c>
      <c r="F147" s="147" t="s">
        <v>1033</v>
      </c>
      <c r="I147" s="148"/>
      <c r="L147" s="32"/>
      <c r="M147" s="149"/>
      <c r="T147" s="56"/>
      <c r="AT147" s="16" t="s">
        <v>169</v>
      </c>
      <c r="AU147" s="16" t="s">
        <v>92</v>
      </c>
    </row>
    <row r="148" spans="2:65" s="1" customFormat="1" ht="21.75" customHeight="1">
      <c r="B148" s="132"/>
      <c r="C148" s="133" t="s">
        <v>249</v>
      </c>
      <c r="D148" s="133" t="s">
        <v>162</v>
      </c>
      <c r="E148" s="134" t="s">
        <v>1034</v>
      </c>
      <c r="F148" s="135" t="s">
        <v>1035</v>
      </c>
      <c r="G148" s="136" t="s">
        <v>981</v>
      </c>
      <c r="H148" s="137">
        <v>1</v>
      </c>
      <c r="I148" s="138"/>
      <c r="J148" s="139">
        <f>ROUND(I148*H148,2)</f>
        <v>0</v>
      </c>
      <c r="K148" s="135" t="s">
        <v>166</v>
      </c>
      <c r="L148" s="32"/>
      <c r="M148" s="140" t="s">
        <v>1</v>
      </c>
      <c r="N148" s="141" t="s">
        <v>47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988</v>
      </c>
      <c r="AT148" s="144" t="s">
        <v>162</v>
      </c>
      <c r="AU148" s="144" t="s">
        <v>92</v>
      </c>
      <c r="AY148" s="16" t="s">
        <v>159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90</v>
      </c>
      <c r="BK148" s="145">
        <f>ROUND(I148*H148,2)</f>
        <v>0</v>
      </c>
      <c r="BL148" s="16" t="s">
        <v>988</v>
      </c>
      <c r="BM148" s="144" t="s">
        <v>1036</v>
      </c>
    </row>
    <row r="149" spans="2:65" s="1" customFormat="1">
      <c r="B149" s="32"/>
      <c r="D149" s="146" t="s">
        <v>169</v>
      </c>
      <c r="F149" s="147" t="s">
        <v>1037</v>
      </c>
      <c r="I149" s="148"/>
      <c r="L149" s="32"/>
      <c r="M149" s="149"/>
      <c r="T149" s="56"/>
      <c r="AT149" s="16" t="s">
        <v>169</v>
      </c>
      <c r="AU149" s="16" t="s">
        <v>92</v>
      </c>
    </row>
    <row r="150" spans="2:65" s="1" customFormat="1" ht="16.5" customHeight="1">
      <c r="B150" s="132"/>
      <c r="C150" s="133" t="s">
        <v>254</v>
      </c>
      <c r="D150" s="133" t="s">
        <v>162</v>
      </c>
      <c r="E150" s="134" t="s">
        <v>1038</v>
      </c>
      <c r="F150" s="135" t="s">
        <v>1039</v>
      </c>
      <c r="G150" s="136" t="s">
        <v>981</v>
      </c>
      <c r="H150" s="137">
        <v>1</v>
      </c>
      <c r="I150" s="138"/>
      <c r="J150" s="139">
        <f>ROUND(I150*H150,2)</f>
        <v>0</v>
      </c>
      <c r="K150" s="135" t="s">
        <v>1</v>
      </c>
      <c r="L150" s="32"/>
      <c r="M150" s="140" t="s">
        <v>1</v>
      </c>
      <c r="N150" s="141" t="s">
        <v>47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167</v>
      </c>
      <c r="AT150" s="144" t="s">
        <v>162</v>
      </c>
      <c r="AU150" s="144" t="s">
        <v>92</v>
      </c>
      <c r="AY150" s="16" t="s">
        <v>159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90</v>
      </c>
      <c r="BK150" s="145">
        <f>ROUND(I150*H150,2)</f>
        <v>0</v>
      </c>
      <c r="BL150" s="16" t="s">
        <v>167</v>
      </c>
      <c r="BM150" s="144" t="s">
        <v>1040</v>
      </c>
    </row>
    <row r="151" spans="2:65" s="1" customFormat="1" ht="16.5" customHeight="1">
      <c r="B151" s="132"/>
      <c r="C151" s="133" t="s">
        <v>259</v>
      </c>
      <c r="D151" s="133" t="s">
        <v>162</v>
      </c>
      <c r="E151" s="134" t="s">
        <v>1041</v>
      </c>
      <c r="F151" s="135" t="s">
        <v>1042</v>
      </c>
      <c r="G151" s="136" t="s">
        <v>981</v>
      </c>
      <c r="H151" s="137">
        <v>1</v>
      </c>
      <c r="I151" s="138"/>
      <c r="J151" s="139">
        <f>ROUND(I151*H151,2)</f>
        <v>0</v>
      </c>
      <c r="K151" s="135" t="s">
        <v>1</v>
      </c>
      <c r="L151" s="32"/>
      <c r="M151" s="140" t="s">
        <v>1</v>
      </c>
      <c r="N151" s="141" t="s">
        <v>47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167</v>
      </c>
      <c r="AT151" s="144" t="s">
        <v>162</v>
      </c>
      <c r="AU151" s="144" t="s">
        <v>92</v>
      </c>
      <c r="AY151" s="16" t="s">
        <v>159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90</v>
      </c>
      <c r="BK151" s="145">
        <f>ROUND(I151*H151,2)</f>
        <v>0</v>
      </c>
      <c r="BL151" s="16" t="s">
        <v>167</v>
      </c>
      <c r="BM151" s="144" t="s">
        <v>1043</v>
      </c>
    </row>
    <row r="152" spans="2:65" s="1" customFormat="1" ht="16.5" customHeight="1">
      <c r="B152" s="132"/>
      <c r="C152" s="133" t="s">
        <v>264</v>
      </c>
      <c r="D152" s="133" t="s">
        <v>162</v>
      </c>
      <c r="E152" s="134" t="s">
        <v>1044</v>
      </c>
      <c r="F152" s="135" t="s">
        <v>1045</v>
      </c>
      <c r="G152" s="136" t="s">
        <v>981</v>
      </c>
      <c r="H152" s="137">
        <v>1</v>
      </c>
      <c r="I152" s="138"/>
      <c r="J152" s="139">
        <f>ROUND(I152*H152,2)</f>
        <v>0</v>
      </c>
      <c r="K152" s="135" t="s">
        <v>1</v>
      </c>
      <c r="L152" s="32"/>
      <c r="M152" s="140" t="s">
        <v>1</v>
      </c>
      <c r="N152" s="141" t="s">
        <v>47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167</v>
      </c>
      <c r="AT152" s="144" t="s">
        <v>162</v>
      </c>
      <c r="AU152" s="144" t="s">
        <v>92</v>
      </c>
      <c r="AY152" s="16" t="s">
        <v>159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90</v>
      </c>
      <c r="BK152" s="145">
        <f>ROUND(I152*H152,2)</f>
        <v>0</v>
      </c>
      <c r="BL152" s="16" t="s">
        <v>167</v>
      </c>
      <c r="BM152" s="144" t="s">
        <v>1046</v>
      </c>
    </row>
    <row r="153" spans="2:65" s="1" customFormat="1" ht="16.5" customHeight="1">
      <c r="B153" s="132"/>
      <c r="C153" s="133" t="s">
        <v>269</v>
      </c>
      <c r="D153" s="133" t="s">
        <v>162</v>
      </c>
      <c r="E153" s="134" t="s">
        <v>1047</v>
      </c>
      <c r="F153" s="135" t="s">
        <v>1048</v>
      </c>
      <c r="G153" s="136" t="s">
        <v>981</v>
      </c>
      <c r="H153" s="137">
        <v>1</v>
      </c>
      <c r="I153" s="138"/>
      <c r="J153" s="139">
        <f>ROUND(I153*H153,2)</f>
        <v>0</v>
      </c>
      <c r="K153" s="135" t="s">
        <v>1</v>
      </c>
      <c r="L153" s="32"/>
      <c r="M153" s="140" t="s">
        <v>1</v>
      </c>
      <c r="N153" s="141" t="s">
        <v>47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167</v>
      </c>
      <c r="AT153" s="144" t="s">
        <v>162</v>
      </c>
      <c r="AU153" s="144" t="s">
        <v>92</v>
      </c>
      <c r="AY153" s="16" t="s">
        <v>159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90</v>
      </c>
      <c r="BK153" s="145">
        <f>ROUND(I153*H153,2)</f>
        <v>0</v>
      </c>
      <c r="BL153" s="16" t="s">
        <v>167</v>
      </c>
      <c r="BM153" s="144" t="s">
        <v>1049</v>
      </c>
    </row>
    <row r="154" spans="2:65" s="1" customFormat="1" ht="16.5" customHeight="1">
      <c r="B154" s="132"/>
      <c r="C154" s="133" t="s">
        <v>275</v>
      </c>
      <c r="D154" s="133" t="s">
        <v>162</v>
      </c>
      <c r="E154" s="134" t="s">
        <v>1050</v>
      </c>
      <c r="F154" s="135" t="s">
        <v>1051</v>
      </c>
      <c r="G154" s="136" t="s">
        <v>981</v>
      </c>
      <c r="H154" s="137">
        <v>1</v>
      </c>
      <c r="I154" s="138"/>
      <c r="J154" s="139">
        <f>ROUND(I154*H154,2)</f>
        <v>0</v>
      </c>
      <c r="K154" s="135" t="s">
        <v>1</v>
      </c>
      <c r="L154" s="32"/>
      <c r="M154" s="187" t="s">
        <v>1</v>
      </c>
      <c r="N154" s="188" t="s">
        <v>47</v>
      </c>
      <c r="O154" s="184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AR154" s="144" t="s">
        <v>167</v>
      </c>
      <c r="AT154" s="144" t="s">
        <v>162</v>
      </c>
      <c r="AU154" s="144" t="s">
        <v>92</v>
      </c>
      <c r="AY154" s="16" t="s">
        <v>159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90</v>
      </c>
      <c r="BK154" s="145">
        <f>ROUND(I154*H154,2)</f>
        <v>0</v>
      </c>
      <c r="BL154" s="16" t="s">
        <v>167</v>
      </c>
      <c r="BM154" s="144" t="s">
        <v>1052</v>
      </c>
    </row>
    <row r="155" spans="2:65" s="1" customFormat="1" ht="6.95" customHeight="1"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2"/>
    </row>
  </sheetData>
  <autoFilter ref="C119:K154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200-000000000000}"/>
    <hyperlink ref="F129" r:id="rId2" xr:uid="{00000000-0004-0000-0200-000001000000}"/>
    <hyperlink ref="F131" r:id="rId3" xr:uid="{00000000-0004-0000-0200-000002000000}"/>
    <hyperlink ref="F133" r:id="rId4" xr:uid="{00000000-0004-0000-0200-000003000000}"/>
    <hyperlink ref="F135" r:id="rId5" xr:uid="{00000000-0004-0000-0200-000004000000}"/>
    <hyperlink ref="F137" r:id="rId6" xr:uid="{00000000-0004-0000-0200-000005000000}"/>
    <hyperlink ref="F141" r:id="rId7" xr:uid="{00000000-0004-0000-0200-000006000000}"/>
    <hyperlink ref="F143" r:id="rId8" xr:uid="{00000000-0004-0000-0200-000007000000}"/>
    <hyperlink ref="F145" r:id="rId9" xr:uid="{00000000-0004-0000-0200-000008000000}"/>
    <hyperlink ref="F147" r:id="rId10" xr:uid="{00000000-0004-0000-0200-000009000000}"/>
    <hyperlink ref="F149" r:id="rId11" xr:uid="{00000000-0004-0000-02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Krycí list</vt:lpstr>
      <vt:lpstr>Pokyny pro vypl. </vt:lpstr>
      <vt:lpstr>Rekapitulace stavby</vt:lpstr>
      <vt:lpstr>SO 01 - Stavební a konstr...</vt:lpstr>
      <vt:lpstr>OST - Ostatní a vedlejší ...</vt:lpstr>
      <vt:lpstr>'OST - Ostatní a vedlejší ...'!Názvy_tisku</vt:lpstr>
      <vt:lpstr>'Rekapitulace stavby'!Názvy_tisku</vt:lpstr>
      <vt:lpstr>'SO 01 - Stavební a konstr...'!Názvy_tisku</vt:lpstr>
      <vt:lpstr>'Krycí list'!Oblast_tisku</vt:lpstr>
      <vt:lpstr>'OST - Ostatní a vedlejší ...'!Oblast_tisku</vt:lpstr>
      <vt:lpstr>'Rekapitulace stavby'!Oblast_tisku</vt:lpstr>
      <vt:lpstr>'SO 01 - Stavební a konstr...'!Oblast_tisku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Stuchlík</dc:creator>
  <cp:lastModifiedBy>Veronika Kloudová</cp:lastModifiedBy>
  <dcterms:created xsi:type="dcterms:W3CDTF">2025-02-03T16:48:20Z</dcterms:created>
  <dcterms:modified xsi:type="dcterms:W3CDTF">2025-02-04T08:49:24Z</dcterms:modified>
</cp:coreProperties>
</file>